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C:\Users\k21\OneDrive - Oak Ridge National Laboratory\EPA Tools\DCC\2019_Jan_PublicQA\"/>
    </mc:Choice>
  </mc:AlternateContent>
  <xr:revisionPtr revIDLastSave="238" documentId="14_{817F006A-8570-4C26-BCA7-4A010F4E3C90}" xr6:coauthVersionLast="45" xr6:coauthVersionMax="45" xr10:uidLastSave="{D726A3CB-BF68-4F28-B039-5C6092ED1299}"/>
  <bookViews>
    <workbookView xWindow="28680" yWindow="1440" windowWidth="29040" windowHeight="15840" tabRatio="855" xr2:uid="{00000000-000D-0000-FFFF-FFFF00000000}"/>
  </bookViews>
  <sheets>
    <sheet name="Instructions" sheetId="29" r:id="rId1"/>
    <sheet name="RadSpec" sheetId="1" r:id="rId2"/>
    <sheet name="d" sheetId="30" r:id="rId3"/>
    <sheet name="d_ind" sheetId="7" r:id="rId4"/>
    <sheet name="d_out" sheetId="9" r:id="rId5"/>
    <sheet name="d_com" sheetId="11" r:id="rId6"/>
    <sheet name="d_con" sheetId="13" r:id="rId7"/>
    <sheet name="def_acf" sheetId="21" r:id="rId8"/>
    <sheet name="s_RadSpec" sheetId="6" r:id="rId9"/>
    <sheet name="s_ind" sheetId="8" r:id="rId10"/>
    <sheet name="s_out" sheetId="10" r:id="rId11"/>
    <sheet name="s_com" sheetId="12" r:id="rId12"/>
    <sheet name="s_con" sheetId="14" r:id="rId13"/>
    <sheet name="ss" sheetId="3" r:id="rId14"/>
    <sheet name="up_RadSpec" sheetId="28" r:id="rId15"/>
    <sheet name="up_ind" sheetId="24" r:id="rId16"/>
    <sheet name="up_out" sheetId="25" r:id="rId17"/>
    <sheet name="up_com" sheetId="26" r:id="rId18"/>
    <sheet name="up_con" sheetId="27" r:id="rId19"/>
  </sheets>
  <definedNames>
    <definedName name="_xlnm._FilterDatabase" localSheetId="5" hidden="1">d_com!$A$1:$N$76</definedName>
    <definedName name="_xlnm._FilterDatabase" localSheetId="6" hidden="1">d_con!$A$1:$AU$76</definedName>
    <definedName name="_xlnm._FilterDatabase" localSheetId="3" hidden="1">d_ind!$A$1:$N$76</definedName>
    <definedName name="_xlnm._FilterDatabase" localSheetId="4" hidden="1">d_out!$A$1:$N$76</definedName>
    <definedName name="_xlnm._FilterDatabase" localSheetId="7" hidden="1">def_acf!$A$1:$G$30</definedName>
    <definedName name="_xlnm._FilterDatabase" localSheetId="1" hidden="1">RadSpec!$A$1:$AN$30</definedName>
    <definedName name="_xlnm._FilterDatabase" localSheetId="11" hidden="1">s_com!$A$1:$W$76</definedName>
    <definedName name="_xlnm._FilterDatabase" localSheetId="12" hidden="1">s_con!$A$1:$AH$76</definedName>
    <definedName name="_xlnm._FilterDatabase" localSheetId="9" hidden="1">s_ind!$A$1:$T$76</definedName>
    <definedName name="_xlnm._FilterDatabase" localSheetId="10" hidden="1">s_out!$A$1:$Z$76</definedName>
    <definedName name="_xlnm._FilterDatabase" localSheetId="8" hidden="1">s_RadSpec!$A$1:$AB$76</definedName>
    <definedName name="_xlnm._FilterDatabase" localSheetId="17" hidden="1">up_com!$A$1:$Z$76</definedName>
    <definedName name="_xlnm._FilterDatabase" localSheetId="18" hidden="1">up_con!$A$1:$AH$76</definedName>
    <definedName name="_xlnm._FilterDatabase" localSheetId="15" hidden="1">up_ind!$A$1:$Z$76</definedName>
    <definedName name="_xlnm._FilterDatabase" localSheetId="16" hidden="1">up_out!$A$1:$Z$76</definedName>
    <definedName name="_xlnm._FilterDatabase" localSheetId="14" hidden="1">up_RadSpec!$A$1:$AI$30</definedName>
    <definedName name="A__sc">d!$W$31</definedName>
    <definedName name="A_excav">d!$W$14</definedName>
    <definedName name="A_R">d!$T$5</definedName>
    <definedName name="A_sc">d!$T$19</definedName>
    <definedName name="A_surf">d!$W$10</definedName>
    <definedName name="A_till">d!$W$23</definedName>
    <definedName name="A_wind">d!$Q$9</definedName>
    <definedName name="Ac">d!$T$15</definedName>
    <definedName name="Ac_doz">d!$W$26</definedName>
    <definedName name="Ac_grade">d!$W$25</definedName>
    <definedName name="As">d!$Q$8</definedName>
    <definedName name="B__sc">d!$W$32</definedName>
    <definedName name="B_doz">d!$W$27</definedName>
    <definedName name="B_grade">d!$W$28</definedName>
    <definedName name="B_sc">d!$T$20</definedName>
    <definedName name="B_wind">d!$Q$10</definedName>
    <definedName name="C_">d!$B$3</definedName>
    <definedName name="C__sc">d!$W$33</definedName>
    <definedName name="C_sc">d!$T$21</definedName>
    <definedName name="C_wind">d!$Q$11</definedName>
    <definedName name="d_excav">d!$W$15</definedName>
    <definedName name="distance">d!$T$11</definedName>
    <definedName name="DL">d!$B$2</definedName>
    <definedName name="DW_cw">d!$N$7</definedName>
    <definedName name="ED_com">d!$K$2</definedName>
    <definedName name="ED_con">d!$N$2</definedName>
    <definedName name="ED_ind">d!$E$2</definedName>
    <definedName name="ED_out">d!$H$2</definedName>
    <definedName name="EF_cw">d!$N$6</definedName>
    <definedName name="EF_iw">d!$E$6</definedName>
    <definedName name="EF_ow">d!$H$6</definedName>
    <definedName name="EF_w">d!$K$6</definedName>
    <definedName name="ET_cw_i">d!$N$10</definedName>
    <definedName name="ET_cw_o">d!$N$9</definedName>
    <definedName name="ET_iw_i">d!$E$8</definedName>
    <definedName name="ET_iw_o">d!$E$7</definedName>
    <definedName name="ET_ow_i">d!$H$8</definedName>
    <definedName name="ET_ow_o">d!$H$7</definedName>
    <definedName name="ET_w_i">d!$K$8</definedName>
    <definedName name="ET_w_o">d!$K$7</definedName>
    <definedName name="EW_cw">d!$N$8</definedName>
    <definedName name="F_D">d!$T$8</definedName>
    <definedName name="F_x">d!$Q$5</definedName>
    <definedName name="GSF_a">d!$B$5</definedName>
    <definedName name="GSF_i">d!$B$6</definedName>
    <definedName name="IRA_cw">d!$N$4</definedName>
    <definedName name="IRA_iw">d!$E$4</definedName>
    <definedName name="IRA_ow">d!$H$4</definedName>
    <definedName name="IRA_w">d!$K$4</definedName>
    <definedName name="IRS_cw">d!$N$5</definedName>
    <definedName name="IRS_iw">d!$E$5</definedName>
    <definedName name="IRS_ow">d!$H$5</definedName>
    <definedName name="IRS_w">d!$K$5</definedName>
    <definedName name="J__T">d!$W$4</definedName>
    <definedName name="K">d!$B$4</definedName>
    <definedName name="L_R">d!$T$10</definedName>
    <definedName name="M_doz">d!$W$7</definedName>
    <definedName name="M_dry">d!$T$16</definedName>
    <definedName name="M_excav">d!$W$6</definedName>
    <definedName name="M_grade">d!$W$8</definedName>
    <definedName name="M_m_doz">d!$W$19</definedName>
    <definedName name="M_m_excav">d!$W$17</definedName>
    <definedName name="M_pc_wind">d!$W$5</definedName>
    <definedName name="M_till">d!$W$9</definedName>
    <definedName name="N_A_doz">d!$W$29</definedName>
    <definedName name="N_A_dump">d!$W$16</definedName>
    <definedName name="N_A_grade">d!$W$30</definedName>
    <definedName name="N_A_till">d!$W$24</definedName>
    <definedName name="N_cars">d!$T$13</definedName>
    <definedName name="N_trucks">d!$T$14</definedName>
    <definedName name="p_days">d!$T$17</definedName>
    <definedName name="PEF__sc">d!$W$2</definedName>
    <definedName name="PEF_wind">d!$Q$2</definedName>
    <definedName name="PEFsc">d!$T$2</definedName>
    <definedName name="Q_C__sc">d!$W$3</definedName>
    <definedName name="Q_C_sc">d!$T$3</definedName>
    <definedName name="Q_C_wind">d!$Q$7</definedName>
    <definedName name="s">d!$T$18</definedName>
    <definedName name="s_A__sc">ss!$W$31</definedName>
    <definedName name="s_A_excav">ss!$W$14</definedName>
    <definedName name="s_A_R">ss!$T$5</definedName>
    <definedName name="s_A_sc">ss!$T$19</definedName>
    <definedName name="s_A_surf">ss!$W$10</definedName>
    <definedName name="s_A_till">ss!$W$23</definedName>
    <definedName name="s_A_wind">ss!$Q$9</definedName>
    <definedName name="s_Ac">ss!$T$15</definedName>
    <definedName name="s_Ac_doz">ss!$W$26</definedName>
    <definedName name="s_Ac_grade">ss!$W$25</definedName>
    <definedName name="s_As">ss!$Q$8</definedName>
    <definedName name="s_B__sc">ss!$W$32</definedName>
    <definedName name="s_B_doz">ss!$W$27</definedName>
    <definedName name="s_B_grade">ss!$W$28</definedName>
    <definedName name="s_B_sc">ss!$T$20</definedName>
    <definedName name="s_B_wind">ss!$Q$10</definedName>
    <definedName name="s_C">ss!$B$3</definedName>
    <definedName name="s_C__sc">ss!$W$33</definedName>
    <definedName name="s_C_sc">ss!$T$21</definedName>
    <definedName name="s_C_wind">ss!$Q$11</definedName>
    <definedName name="s_d_excav">ss!$W$15</definedName>
    <definedName name="s_distance">ss!$T$11</definedName>
    <definedName name="s_DL">ss!$B$2</definedName>
    <definedName name="s_doz">d!$W$18</definedName>
    <definedName name="S_doz_speed">d!$W$20</definedName>
    <definedName name="s_DW_cw">ss!$N$7</definedName>
    <definedName name="s_ED_com">ss!$K$2</definedName>
    <definedName name="s_ED_con">ss!$N$2</definedName>
    <definedName name="s_ED_ind">ss!$E$2</definedName>
    <definedName name="s_ED_out">ss!$H$2</definedName>
    <definedName name="s_EF_cw">ss!$N$6</definedName>
    <definedName name="s_EF_iw">ss!$E$6</definedName>
    <definedName name="s_EF_ow">ss!$H$6</definedName>
    <definedName name="s_EF_w">ss!$K$6</definedName>
    <definedName name="s_ET_cw_i">ss!$N$10</definedName>
    <definedName name="s_ET_cw_o">ss!$N$9</definedName>
    <definedName name="s_ET_iw_i">ss!$E$8</definedName>
    <definedName name="s_ET_iw_o">ss!$E$7</definedName>
    <definedName name="s_ET_ow_i">ss!$H$8</definedName>
    <definedName name="s_ET_ow_o">ss!$H$7</definedName>
    <definedName name="s_ET_w_i">ss!$K$8</definedName>
    <definedName name="s_ET_w_o">ss!$K$7</definedName>
    <definedName name="s_EW_cw">ss!$N$8</definedName>
    <definedName name="s_F_D">ss!$T$8</definedName>
    <definedName name="s_F_x">ss!$Q$5</definedName>
    <definedName name="S_grade">d!$W$21</definedName>
    <definedName name="s_GSF_a">ss!$B$5</definedName>
    <definedName name="s_GSF_i">ss!$B$6</definedName>
    <definedName name="s_IRA_cw">ss!$N$4</definedName>
    <definedName name="s_IRA_iw">ss!$E$4</definedName>
    <definedName name="s_IRA_ow">ss!$H$4</definedName>
    <definedName name="s_IRA_w">ss!$K$4</definedName>
    <definedName name="s_IRS_cw">ss!$N$5</definedName>
    <definedName name="s_IRS_iw">ss!$E$5</definedName>
    <definedName name="s_IRS_ow">ss!$H$5</definedName>
    <definedName name="s_IRS_w">ss!$K$5</definedName>
    <definedName name="s_J__T">ss!$W$4</definedName>
    <definedName name="s_K">ss!$B$4</definedName>
    <definedName name="s_L_R">ss!$T$10</definedName>
    <definedName name="s_M_doz">ss!$W$7</definedName>
    <definedName name="s_M_dry">ss!$T$16</definedName>
    <definedName name="s_M_excav">ss!$W$6</definedName>
    <definedName name="s_M_grade">ss!$W$8</definedName>
    <definedName name="s_M_m_doz">ss!$W$19</definedName>
    <definedName name="s_M_m_excav">ss!$W$17</definedName>
    <definedName name="s_M_pc_wind">ss!$W$5</definedName>
    <definedName name="s_M_till">ss!$W$9</definedName>
    <definedName name="s_N_A_doz">ss!$W$29</definedName>
    <definedName name="s_N_A_dump">ss!$W$16</definedName>
    <definedName name="s_N_A_grade">ss!$W$30</definedName>
    <definedName name="s_N_A_till">ss!$W$24</definedName>
    <definedName name="s_N_cars">ss!$T$13</definedName>
    <definedName name="s_N_trucks">ss!$T$14</definedName>
    <definedName name="s_p_days">ss!$T$17</definedName>
    <definedName name="s_PEF__sc">ss!$W$2</definedName>
    <definedName name="s_PEF_wind">ss!$Q$2</definedName>
    <definedName name="s_PEFsc">ss!$T$2</definedName>
    <definedName name="s_Q_C__sc">ss!$W$3</definedName>
    <definedName name="s_Q_C_sc">ss!$T$3</definedName>
    <definedName name="s_Q_C_wind">ss!$Q$7</definedName>
    <definedName name="s_s">ss!$T$18</definedName>
    <definedName name="s_s_doz">ss!$W$18</definedName>
    <definedName name="s_S_doz_speed">ss!$W$20</definedName>
    <definedName name="s_S_grade">ss!$W$21</definedName>
    <definedName name="s_s_till">ss!$W$22</definedName>
    <definedName name="s_t_c">ss!$T$9</definedName>
    <definedName name="s_t_com">ss!$K$3</definedName>
    <definedName name="s_t_con">ss!$N$3</definedName>
    <definedName name="s_t_ind">ss!$E$3</definedName>
    <definedName name="s_t_out">ss!$H$3</definedName>
    <definedName name="s_T_t">ss!$T$4</definedName>
    <definedName name="s_till">d!$W$22</definedName>
    <definedName name="s_TR">ss!$B$2</definedName>
    <definedName name="s_Um">ss!$Q$3</definedName>
    <definedName name="s_Ut">ss!$Q$4</definedName>
    <definedName name="s_V">ss!$Q$6</definedName>
    <definedName name="s_W">ss!$T$6</definedName>
    <definedName name="s_W_R">ss!$T$12</definedName>
    <definedName name="s_ρ_soil">ss!$W$13</definedName>
    <definedName name="s_Σ_VKT">ss!$T$7</definedName>
    <definedName name="s_Σ_VKT_doz">ss!$W$11</definedName>
    <definedName name="s_Σ_VKT_grade">ss!$W$12</definedName>
    <definedName name="t_c">d!$T$9</definedName>
    <definedName name="t_com">d!$K$3</definedName>
    <definedName name="t_con">d!$N$3</definedName>
    <definedName name="t_ind">d!$E$3</definedName>
    <definedName name="t_out">d!$H$3</definedName>
    <definedName name="T_t">d!$T$4</definedName>
    <definedName name="TR">d!$B$2</definedName>
    <definedName name="Um">d!$Q$3</definedName>
    <definedName name="Ut">d!$Q$4</definedName>
    <definedName name="V">d!$Q$6</definedName>
    <definedName name="W">d!$T$6</definedName>
    <definedName name="W_R">d!$T$12</definedName>
    <definedName name="ρ_soil">d!$W$13</definedName>
    <definedName name="Σ_VKT">d!$T$7</definedName>
    <definedName name="Σ_VKT_doz">d!$W$11</definedName>
    <definedName name="Σ_VKT_grade">d!$W$12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8" i="8" l="1"/>
  <c r="N30" i="14"/>
  <c r="N29" i="14"/>
  <c r="N28" i="14"/>
  <c r="N27" i="14"/>
  <c r="N26" i="14"/>
  <c r="N25" i="14"/>
  <c r="N24" i="14"/>
  <c r="N23" i="14"/>
  <c r="N22" i="14"/>
  <c r="N21" i="14"/>
  <c r="N20" i="14"/>
  <c r="N19" i="14"/>
  <c r="N18" i="14"/>
  <c r="N17" i="14"/>
  <c r="N16" i="14"/>
  <c r="N15" i="14"/>
  <c r="N14" i="14"/>
  <c r="N13" i="14"/>
  <c r="N12" i="14"/>
  <c r="N11" i="14"/>
  <c r="N10" i="14"/>
  <c r="N9" i="14"/>
  <c r="N8" i="14"/>
  <c r="N7" i="14"/>
  <c r="N6" i="14"/>
  <c r="N5" i="14"/>
  <c r="N4" i="14"/>
  <c r="N3" i="14"/>
  <c r="N2"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F2" i="14"/>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F2" i="12"/>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F30" i="8"/>
  <c r="F29" i="8"/>
  <c r="F28" i="8"/>
  <c r="F27" i="8"/>
  <c r="F26" i="8"/>
  <c r="F25" i="8"/>
  <c r="F24" i="8"/>
  <c r="F23" i="8"/>
  <c r="F22" i="8"/>
  <c r="F21" i="8"/>
  <c r="F20" i="8"/>
  <c r="F19" i="8"/>
  <c r="F18" i="8"/>
  <c r="F17" i="8"/>
  <c r="F16" i="8"/>
  <c r="F15" i="8"/>
  <c r="F14" i="8"/>
  <c r="F13" i="8"/>
  <c r="F12" i="8"/>
  <c r="F11" i="8"/>
  <c r="F10" i="8"/>
  <c r="F9" i="8"/>
  <c r="F8" i="8"/>
  <c r="F7" i="8"/>
  <c r="F6" i="8"/>
  <c r="F5" i="8"/>
  <c r="F4" i="8"/>
  <c r="F3" i="8"/>
  <c r="F2" i="8"/>
  <c r="AG76" i="14"/>
  <c r="AF76" i="14"/>
  <c r="AB76" i="14"/>
  <c r="AA76" i="14"/>
  <c r="Z76" i="14"/>
  <c r="Y76" i="14"/>
  <c r="X76" i="14"/>
  <c r="Q76" i="14"/>
  <c r="P76" i="14"/>
  <c r="O76" i="14"/>
  <c r="I76" i="14"/>
  <c r="J76" i="14" s="1"/>
  <c r="H76" i="14"/>
  <c r="G76" i="14"/>
  <c r="AG75" i="14"/>
  <c r="AF75" i="14"/>
  <c r="AB75" i="14"/>
  <c r="AA75" i="14"/>
  <c r="Z75" i="14"/>
  <c r="Y75" i="14"/>
  <c r="X75" i="14"/>
  <c r="Q75" i="14"/>
  <c r="P75" i="14"/>
  <c r="O75" i="14"/>
  <c r="O63" i="14" s="1"/>
  <c r="I75" i="14"/>
  <c r="H75" i="14"/>
  <c r="G75" i="14"/>
  <c r="AG74" i="14"/>
  <c r="AF74" i="14"/>
  <c r="AB74" i="14"/>
  <c r="AA74" i="14"/>
  <c r="Z74" i="14"/>
  <c r="Y74" i="14"/>
  <c r="X74" i="14"/>
  <c r="Q74" i="14"/>
  <c r="P74" i="14"/>
  <c r="P63" i="14" s="1"/>
  <c r="O74" i="14"/>
  <c r="I74" i="14"/>
  <c r="H74" i="14"/>
  <c r="G74" i="14"/>
  <c r="AG73" i="14"/>
  <c r="AF73" i="14"/>
  <c r="AB73" i="14"/>
  <c r="AA73" i="14"/>
  <c r="Z73" i="14"/>
  <c r="Y73" i="14"/>
  <c r="X73" i="14"/>
  <c r="Q73" i="14"/>
  <c r="Q63" i="14" s="1"/>
  <c r="P73" i="14"/>
  <c r="O73" i="14"/>
  <c r="I73" i="14"/>
  <c r="H73" i="14"/>
  <c r="G73" i="14"/>
  <c r="AG72" i="14"/>
  <c r="AF72" i="14"/>
  <c r="AB72" i="14"/>
  <c r="AA72" i="14"/>
  <c r="Z72" i="14"/>
  <c r="Y72" i="14"/>
  <c r="X72" i="14"/>
  <c r="X63" i="14" s="1"/>
  <c r="Q72" i="14"/>
  <c r="P72" i="14"/>
  <c r="O72" i="14"/>
  <c r="I72" i="14"/>
  <c r="H72" i="14"/>
  <c r="G72" i="14"/>
  <c r="AG71" i="14"/>
  <c r="AF71" i="14"/>
  <c r="AB71" i="14"/>
  <c r="AA71" i="14"/>
  <c r="Z71" i="14"/>
  <c r="Y71" i="14"/>
  <c r="Y63" i="14" s="1"/>
  <c r="X71" i="14"/>
  <c r="Q71" i="14"/>
  <c r="P71" i="14"/>
  <c r="O71" i="14"/>
  <c r="I71" i="14"/>
  <c r="H71" i="14"/>
  <c r="G71" i="14"/>
  <c r="AG70" i="14"/>
  <c r="AF70" i="14"/>
  <c r="AB70" i="14"/>
  <c r="AA70" i="14"/>
  <c r="Z70" i="14"/>
  <c r="Z63" i="14" s="1"/>
  <c r="Y70" i="14"/>
  <c r="X70" i="14"/>
  <c r="Q70" i="14"/>
  <c r="P70" i="14"/>
  <c r="O70" i="14"/>
  <c r="I70" i="14"/>
  <c r="H70" i="14"/>
  <c r="G70" i="14"/>
  <c r="AG69" i="14"/>
  <c r="AF69" i="14"/>
  <c r="AB69" i="14"/>
  <c r="AA69" i="14"/>
  <c r="AA63" i="14" s="1"/>
  <c r="Z69" i="14"/>
  <c r="Y69" i="14"/>
  <c r="X69" i="14"/>
  <c r="Q69" i="14"/>
  <c r="P69" i="14"/>
  <c r="O69" i="14"/>
  <c r="I69" i="14"/>
  <c r="H69" i="14"/>
  <c r="G69" i="14"/>
  <c r="AG68" i="14"/>
  <c r="AF68" i="14"/>
  <c r="AB68" i="14"/>
  <c r="AB63" i="14" s="1"/>
  <c r="AA68" i="14"/>
  <c r="Z68" i="14"/>
  <c r="Y68" i="14"/>
  <c r="X68" i="14"/>
  <c r="Q68" i="14"/>
  <c r="P68" i="14"/>
  <c r="O68" i="14"/>
  <c r="I68" i="14"/>
  <c r="H68" i="14"/>
  <c r="G68" i="14"/>
  <c r="AG67" i="14"/>
  <c r="AF67" i="14"/>
  <c r="AH67" i="14" s="1"/>
  <c r="AB67" i="14"/>
  <c r="AA67" i="14"/>
  <c r="Z67" i="14"/>
  <c r="Y67" i="14"/>
  <c r="X67" i="14"/>
  <c r="Q67" i="14"/>
  <c r="P67" i="14"/>
  <c r="O67" i="14"/>
  <c r="I67" i="14"/>
  <c r="H67" i="14"/>
  <c r="G67" i="14"/>
  <c r="AG66" i="14"/>
  <c r="AH66" i="14" s="1"/>
  <c r="AF66" i="14"/>
  <c r="AB66" i="14"/>
  <c r="AA66" i="14"/>
  <c r="Z66" i="14"/>
  <c r="Y66" i="14"/>
  <c r="X66" i="14"/>
  <c r="Q66" i="14"/>
  <c r="P66" i="14"/>
  <c r="O66" i="14"/>
  <c r="I66" i="14"/>
  <c r="H66" i="14"/>
  <c r="G66" i="14"/>
  <c r="G63" i="14" s="1"/>
  <c r="AG65" i="14"/>
  <c r="AF65" i="14"/>
  <c r="AB65" i="14"/>
  <c r="AA65" i="14"/>
  <c r="Z65" i="14"/>
  <c r="Y65" i="14"/>
  <c r="X65" i="14"/>
  <c r="Q65" i="14"/>
  <c r="P65" i="14"/>
  <c r="O65" i="14"/>
  <c r="I65" i="14"/>
  <c r="H65" i="14"/>
  <c r="H63" i="14" s="1"/>
  <c r="G65" i="14"/>
  <c r="AG64" i="14"/>
  <c r="AF64" i="14"/>
  <c r="AB64" i="14"/>
  <c r="AA64" i="14"/>
  <c r="Z64" i="14"/>
  <c r="Y64" i="14"/>
  <c r="X64" i="14"/>
  <c r="Q64" i="14"/>
  <c r="P64" i="14"/>
  <c r="O64" i="14"/>
  <c r="I64" i="14"/>
  <c r="I63" i="14" s="1"/>
  <c r="H64" i="14"/>
  <c r="G64" i="14"/>
  <c r="AG62" i="14"/>
  <c r="AF62" i="14"/>
  <c r="AB62" i="14"/>
  <c r="AA62" i="14"/>
  <c r="Z62" i="14"/>
  <c r="Y62" i="14"/>
  <c r="X62" i="14"/>
  <c r="Q62" i="14"/>
  <c r="P62" i="14"/>
  <c r="O62" i="14"/>
  <c r="R62" i="14" s="1"/>
  <c r="I62" i="14"/>
  <c r="H62" i="14"/>
  <c r="G62" i="14"/>
  <c r="AG61" i="14"/>
  <c r="AF61" i="14"/>
  <c r="AB61" i="14"/>
  <c r="AA61" i="14"/>
  <c r="Z61" i="14"/>
  <c r="Y61" i="14"/>
  <c r="X61" i="14"/>
  <c r="Q61" i="14"/>
  <c r="P61" i="14"/>
  <c r="R61" i="14" s="1"/>
  <c r="O61" i="14"/>
  <c r="I61" i="14"/>
  <c r="H61" i="14"/>
  <c r="G61" i="14"/>
  <c r="AG60" i="14"/>
  <c r="AF60" i="14"/>
  <c r="AB60" i="14"/>
  <c r="AA60" i="14"/>
  <c r="Z60" i="14"/>
  <c r="Y60" i="14"/>
  <c r="X60" i="14"/>
  <c r="Q60" i="14"/>
  <c r="Q48" i="14" s="1"/>
  <c r="P60" i="14"/>
  <c r="O60" i="14"/>
  <c r="I60" i="14"/>
  <c r="H60" i="14"/>
  <c r="G60" i="14"/>
  <c r="AG59" i="14"/>
  <c r="AF59" i="14"/>
  <c r="AB59" i="14"/>
  <c r="AA59" i="14"/>
  <c r="Z59" i="14"/>
  <c r="Y59" i="14"/>
  <c r="X59" i="14"/>
  <c r="X48" i="14" s="1"/>
  <c r="Q59" i="14"/>
  <c r="P59" i="14"/>
  <c r="O59" i="14"/>
  <c r="I59" i="14"/>
  <c r="H59" i="14"/>
  <c r="G59" i="14"/>
  <c r="AG58" i="14"/>
  <c r="AF58" i="14"/>
  <c r="AB58" i="14"/>
  <c r="AA58" i="14"/>
  <c r="Z58" i="14"/>
  <c r="Y58" i="14"/>
  <c r="Y48" i="14" s="1"/>
  <c r="X58" i="14"/>
  <c r="Q58" i="14"/>
  <c r="P58" i="14"/>
  <c r="O58" i="14"/>
  <c r="I58" i="14"/>
  <c r="H58" i="14"/>
  <c r="G58" i="14"/>
  <c r="AG57" i="14"/>
  <c r="AF57" i="14"/>
  <c r="AB57" i="14"/>
  <c r="AA57" i="14"/>
  <c r="Z57" i="14"/>
  <c r="Y57" i="14"/>
  <c r="X57" i="14"/>
  <c r="Q57" i="14"/>
  <c r="P57" i="14"/>
  <c r="O57" i="14"/>
  <c r="I57" i="14"/>
  <c r="H57" i="14"/>
  <c r="G57" i="14"/>
  <c r="AG56" i="14"/>
  <c r="AF56" i="14"/>
  <c r="AB56" i="14"/>
  <c r="AA56" i="14"/>
  <c r="Z56" i="14"/>
  <c r="Y56" i="14"/>
  <c r="X56" i="14"/>
  <c r="Q56" i="14"/>
  <c r="P56" i="14"/>
  <c r="O56" i="14"/>
  <c r="I56" i="14"/>
  <c r="H56" i="14"/>
  <c r="G56" i="14"/>
  <c r="AG55" i="14"/>
  <c r="AF55" i="14"/>
  <c r="AB55" i="14"/>
  <c r="AB48" i="14" s="1"/>
  <c r="AA55" i="14"/>
  <c r="Z55" i="14"/>
  <c r="Y55" i="14"/>
  <c r="X55" i="14"/>
  <c r="Q55" i="14"/>
  <c r="P55" i="14"/>
  <c r="O55" i="14"/>
  <c r="I55" i="14"/>
  <c r="H55" i="14"/>
  <c r="G55" i="14"/>
  <c r="AG54" i="14"/>
  <c r="AF54" i="14"/>
  <c r="AH54" i="14" s="1"/>
  <c r="AB54" i="14"/>
  <c r="AA54" i="14"/>
  <c r="Z54" i="14"/>
  <c r="Y54" i="14"/>
  <c r="X54" i="14"/>
  <c r="Q54" i="14"/>
  <c r="P54" i="14"/>
  <c r="O54" i="14"/>
  <c r="I54" i="14"/>
  <c r="H54" i="14"/>
  <c r="G54" i="14"/>
  <c r="AG53" i="14"/>
  <c r="AH53" i="14" s="1"/>
  <c r="AF53" i="14"/>
  <c r="AB53" i="14"/>
  <c r="AA53" i="14"/>
  <c r="Z53" i="14"/>
  <c r="Z48" i="14" s="1"/>
  <c r="Y53" i="14"/>
  <c r="X53" i="14"/>
  <c r="Q53" i="14"/>
  <c r="P53" i="14"/>
  <c r="O53" i="14"/>
  <c r="I53" i="14"/>
  <c r="H53" i="14"/>
  <c r="G53" i="14"/>
  <c r="J53" i="14" s="1"/>
  <c r="AG52" i="14"/>
  <c r="AF52" i="14"/>
  <c r="AB52" i="14"/>
  <c r="AA52" i="14"/>
  <c r="AA48" i="14" s="1"/>
  <c r="Z52" i="14"/>
  <c r="Y52" i="14"/>
  <c r="X52" i="14"/>
  <c r="Q52" i="14"/>
  <c r="P52" i="14"/>
  <c r="O52" i="14"/>
  <c r="I52" i="14"/>
  <c r="H52" i="14"/>
  <c r="J52" i="14" s="1"/>
  <c r="G52" i="14"/>
  <c r="AG51" i="14"/>
  <c r="AF51" i="14"/>
  <c r="AB51" i="14"/>
  <c r="AA51" i="14"/>
  <c r="Z51" i="14"/>
  <c r="Y51" i="14"/>
  <c r="X51" i="14"/>
  <c r="Q51" i="14"/>
  <c r="P51" i="14"/>
  <c r="O51" i="14"/>
  <c r="I51" i="14"/>
  <c r="J51" i="14" s="1"/>
  <c r="H51" i="14"/>
  <c r="G51" i="14"/>
  <c r="AG50" i="14"/>
  <c r="AF50" i="14"/>
  <c r="AB50" i="14"/>
  <c r="AA50" i="14"/>
  <c r="Z50" i="14"/>
  <c r="Y50" i="14"/>
  <c r="X50" i="14"/>
  <c r="Q50" i="14"/>
  <c r="P50" i="14"/>
  <c r="O50" i="14"/>
  <c r="O48" i="14" s="1"/>
  <c r="I50" i="14"/>
  <c r="H50" i="14"/>
  <c r="G50" i="14"/>
  <c r="AG49" i="14"/>
  <c r="AF49" i="14"/>
  <c r="AB49" i="14"/>
  <c r="AA49" i="14"/>
  <c r="Z49" i="14"/>
  <c r="Y49" i="14"/>
  <c r="X49" i="14"/>
  <c r="Q49" i="14"/>
  <c r="P49" i="14"/>
  <c r="P48" i="14" s="1"/>
  <c r="O49" i="14"/>
  <c r="I49" i="14"/>
  <c r="H49" i="14"/>
  <c r="G49" i="14"/>
  <c r="J49" i="14" s="1"/>
  <c r="AG47" i="14"/>
  <c r="AF47" i="14"/>
  <c r="AB47" i="14"/>
  <c r="AA47" i="14"/>
  <c r="Z47" i="14"/>
  <c r="Y47" i="14"/>
  <c r="X47" i="14"/>
  <c r="Q47" i="14"/>
  <c r="R47" i="14" s="1"/>
  <c r="P47" i="14"/>
  <c r="O47" i="14"/>
  <c r="I47" i="14"/>
  <c r="H47" i="14"/>
  <c r="H45" i="14" s="1"/>
  <c r="G47" i="14"/>
  <c r="AG46" i="14"/>
  <c r="AF46" i="14"/>
  <c r="AB46" i="14"/>
  <c r="AA46" i="14"/>
  <c r="Z46" i="14"/>
  <c r="Y46" i="14"/>
  <c r="X46" i="14"/>
  <c r="X45" i="14" s="1"/>
  <c r="Q46" i="14"/>
  <c r="P46" i="14"/>
  <c r="O46" i="14"/>
  <c r="I46" i="14"/>
  <c r="I45" i="14" s="1"/>
  <c r="H46" i="14"/>
  <c r="G46" i="14"/>
  <c r="AG44" i="14"/>
  <c r="AF44" i="14"/>
  <c r="AB44" i="14"/>
  <c r="AA44" i="14"/>
  <c r="Z44" i="14"/>
  <c r="Y44" i="14"/>
  <c r="X44" i="14"/>
  <c r="Q44" i="14"/>
  <c r="P44" i="14"/>
  <c r="O44" i="14"/>
  <c r="I44" i="14"/>
  <c r="H44" i="14"/>
  <c r="G44" i="14"/>
  <c r="AG43" i="14"/>
  <c r="AF43" i="14"/>
  <c r="AB43" i="14"/>
  <c r="AA43" i="14"/>
  <c r="Z43" i="14"/>
  <c r="Y43" i="14"/>
  <c r="X43" i="14"/>
  <c r="Q43" i="14"/>
  <c r="P43" i="14"/>
  <c r="O43" i="14"/>
  <c r="I43" i="14"/>
  <c r="H43" i="14"/>
  <c r="G43" i="14"/>
  <c r="AG42" i="14"/>
  <c r="AF42" i="14"/>
  <c r="AB42" i="14"/>
  <c r="AA42" i="14"/>
  <c r="Z42" i="14"/>
  <c r="Y42" i="14"/>
  <c r="X42" i="14"/>
  <c r="Q42" i="14"/>
  <c r="P42" i="14"/>
  <c r="O42" i="14"/>
  <c r="I42" i="14"/>
  <c r="H42" i="14"/>
  <c r="G42" i="14"/>
  <c r="AG41" i="14"/>
  <c r="AF41" i="14"/>
  <c r="AB41" i="14"/>
  <c r="AA41" i="14"/>
  <c r="Z41" i="14"/>
  <c r="Y41" i="14"/>
  <c r="X41" i="14"/>
  <c r="Q41" i="14"/>
  <c r="P41" i="14"/>
  <c r="O41" i="14"/>
  <c r="I41" i="14"/>
  <c r="H41" i="14"/>
  <c r="G41" i="14"/>
  <c r="J41" i="14" s="1"/>
  <c r="AG40" i="14"/>
  <c r="AF40" i="14"/>
  <c r="AH40" i="14" s="1"/>
  <c r="AB40" i="14"/>
  <c r="AA40" i="14"/>
  <c r="Z40" i="14"/>
  <c r="Y40" i="14"/>
  <c r="X40" i="14"/>
  <c r="Q40" i="14"/>
  <c r="P40" i="14"/>
  <c r="O40" i="14"/>
  <c r="I40" i="14"/>
  <c r="H40" i="14"/>
  <c r="G40" i="14"/>
  <c r="J40" i="14" s="1"/>
  <c r="AG39" i="14"/>
  <c r="AH39" i="14" s="1"/>
  <c r="AF39" i="14"/>
  <c r="AB39" i="14"/>
  <c r="AA39" i="14"/>
  <c r="Z39" i="14"/>
  <c r="Y39" i="14"/>
  <c r="X39" i="14"/>
  <c r="Q39" i="14"/>
  <c r="P39" i="14"/>
  <c r="O39" i="14"/>
  <c r="I39" i="14"/>
  <c r="H39" i="14"/>
  <c r="G39" i="14"/>
  <c r="J39" i="14" s="1"/>
  <c r="AG38" i="14"/>
  <c r="AF38" i="14"/>
  <c r="AB38" i="14"/>
  <c r="AA38" i="14"/>
  <c r="Z38" i="14"/>
  <c r="Y38" i="14"/>
  <c r="X38" i="14"/>
  <c r="Q38" i="14"/>
  <c r="P38" i="14"/>
  <c r="O38" i="14"/>
  <c r="I38" i="14"/>
  <c r="H38" i="14"/>
  <c r="J38" i="14" s="1"/>
  <c r="G38" i="14"/>
  <c r="AG37" i="14"/>
  <c r="AF37" i="14"/>
  <c r="AH37" i="14" s="1"/>
  <c r="AB37" i="14"/>
  <c r="AA37" i="14"/>
  <c r="Z37" i="14"/>
  <c r="Y37" i="14"/>
  <c r="X37" i="14"/>
  <c r="Q37" i="14"/>
  <c r="P37" i="14"/>
  <c r="O37" i="14"/>
  <c r="I37" i="14"/>
  <c r="J37" i="14" s="1"/>
  <c r="H37" i="14"/>
  <c r="G37" i="14"/>
  <c r="AG36" i="14"/>
  <c r="AF36" i="14"/>
  <c r="AH36" i="14" s="1"/>
  <c r="AB36" i="14"/>
  <c r="AA36" i="14"/>
  <c r="Z36" i="14"/>
  <c r="Y36" i="14"/>
  <c r="X36" i="14"/>
  <c r="Q36" i="14"/>
  <c r="P36" i="14"/>
  <c r="O36" i="14"/>
  <c r="R36" i="14" s="1"/>
  <c r="I36" i="14"/>
  <c r="H36" i="14"/>
  <c r="G36" i="14"/>
  <c r="J36" i="14" s="1"/>
  <c r="AG35" i="14"/>
  <c r="AH35" i="14" s="1"/>
  <c r="AF35" i="14"/>
  <c r="AB35" i="14"/>
  <c r="AA35" i="14"/>
  <c r="Z35" i="14"/>
  <c r="Y35" i="14"/>
  <c r="X35" i="14"/>
  <c r="Q35" i="14"/>
  <c r="P35" i="14"/>
  <c r="R35" i="14" s="1"/>
  <c r="O35" i="14"/>
  <c r="I35" i="14"/>
  <c r="H35" i="14"/>
  <c r="G35" i="14"/>
  <c r="J35" i="14" s="1"/>
  <c r="AG34" i="14"/>
  <c r="AF34" i="14"/>
  <c r="AB34" i="14"/>
  <c r="AA34" i="14"/>
  <c r="Z34" i="14"/>
  <c r="Y34" i="14"/>
  <c r="X34" i="14"/>
  <c r="Q34" i="14"/>
  <c r="R34" i="14" s="1"/>
  <c r="P34" i="14"/>
  <c r="O34" i="14"/>
  <c r="I34" i="14"/>
  <c r="H34" i="14"/>
  <c r="J34" i="14" s="1"/>
  <c r="G34" i="14"/>
  <c r="AG33" i="14"/>
  <c r="AF33" i="14"/>
  <c r="AB33" i="14"/>
  <c r="AA33" i="14"/>
  <c r="Z33" i="14"/>
  <c r="Y33" i="14"/>
  <c r="X33" i="14"/>
  <c r="X31" i="14" s="1"/>
  <c r="Q33" i="14"/>
  <c r="P33" i="14"/>
  <c r="O33" i="14"/>
  <c r="I33" i="14"/>
  <c r="J33" i="14" s="1"/>
  <c r="H33" i="14"/>
  <c r="G33" i="14"/>
  <c r="AG32" i="14"/>
  <c r="AF32" i="14"/>
  <c r="AB32" i="14"/>
  <c r="AA32" i="14"/>
  <c r="AA31" i="14" s="1"/>
  <c r="Z32" i="14"/>
  <c r="Z31" i="14" s="1"/>
  <c r="Y32" i="14"/>
  <c r="Y31" i="14" s="1"/>
  <c r="X32" i="14"/>
  <c r="Q32" i="14"/>
  <c r="P32" i="14"/>
  <c r="P31" i="14" s="1"/>
  <c r="O32" i="14"/>
  <c r="O31" i="14" s="1"/>
  <c r="I32" i="14"/>
  <c r="H32" i="14"/>
  <c r="G32" i="14"/>
  <c r="AE30" i="14"/>
  <c r="AE29" i="14"/>
  <c r="AE28" i="14"/>
  <c r="AE27" i="14"/>
  <c r="AE26" i="14"/>
  <c r="AE25" i="14"/>
  <c r="AE24" i="14"/>
  <c r="AE23" i="14"/>
  <c r="AE22" i="14"/>
  <c r="AE21" i="14"/>
  <c r="AE20" i="14"/>
  <c r="AE19" i="14"/>
  <c r="AE18" i="14"/>
  <c r="AE17" i="14"/>
  <c r="AE16" i="14"/>
  <c r="AE15" i="14"/>
  <c r="AE14" i="14"/>
  <c r="AE13" i="14"/>
  <c r="AE12" i="14"/>
  <c r="AE11" i="14"/>
  <c r="AE10" i="14"/>
  <c r="AE9" i="14"/>
  <c r="AE8" i="14"/>
  <c r="AE7" i="14"/>
  <c r="AE6" i="14"/>
  <c r="AE5" i="14"/>
  <c r="AE4" i="14"/>
  <c r="AE3" i="14"/>
  <c r="AE2" i="14"/>
  <c r="W30" i="12"/>
  <c r="W29" i="12"/>
  <c r="W28" i="12"/>
  <c r="W27" i="12"/>
  <c r="W26" i="12"/>
  <c r="W25" i="12"/>
  <c r="W24" i="12"/>
  <c r="W23" i="12"/>
  <c r="W22" i="12"/>
  <c r="W21" i="12"/>
  <c r="W20" i="12"/>
  <c r="W19" i="12"/>
  <c r="W18" i="12"/>
  <c r="W17" i="12"/>
  <c r="W16" i="12"/>
  <c r="W15" i="12"/>
  <c r="W14" i="12"/>
  <c r="W13" i="12"/>
  <c r="W12" i="12"/>
  <c r="W11" i="12"/>
  <c r="W10" i="12"/>
  <c r="W9" i="12"/>
  <c r="W8" i="12"/>
  <c r="W7" i="12"/>
  <c r="W6" i="12"/>
  <c r="W5" i="12"/>
  <c r="W4" i="12"/>
  <c r="W3" i="12"/>
  <c r="W2" i="12"/>
  <c r="W30" i="10"/>
  <c r="W29" i="10"/>
  <c r="W28" i="10"/>
  <c r="W27" i="10"/>
  <c r="W26" i="10"/>
  <c r="W25" i="10"/>
  <c r="W24" i="10"/>
  <c r="W23" i="10"/>
  <c r="W22" i="10"/>
  <c r="W21" i="10"/>
  <c r="W20" i="10"/>
  <c r="W19" i="10"/>
  <c r="W18" i="10"/>
  <c r="W17" i="10"/>
  <c r="W16" i="10"/>
  <c r="W15" i="10"/>
  <c r="W14" i="10"/>
  <c r="W13" i="10"/>
  <c r="W12" i="10"/>
  <c r="W11" i="10"/>
  <c r="W10" i="10"/>
  <c r="W9" i="10"/>
  <c r="W8" i="10"/>
  <c r="W7" i="10"/>
  <c r="W6" i="10"/>
  <c r="W5" i="10"/>
  <c r="W4" i="10"/>
  <c r="W3" i="10"/>
  <c r="W2" i="10"/>
  <c r="W3" i="8"/>
  <c r="W4" i="8"/>
  <c r="W5" i="8"/>
  <c r="W6" i="8"/>
  <c r="W7" i="8"/>
  <c r="W8" i="8"/>
  <c r="W9" i="8"/>
  <c r="W10" i="8"/>
  <c r="W11" i="8"/>
  <c r="W12" i="8"/>
  <c r="W13" i="8"/>
  <c r="W14" i="8"/>
  <c r="W15" i="8"/>
  <c r="W16" i="8"/>
  <c r="W17" i="8"/>
  <c r="W18" i="8"/>
  <c r="W19" i="8"/>
  <c r="W20" i="8"/>
  <c r="W21" i="8"/>
  <c r="W22" i="8"/>
  <c r="W23" i="8"/>
  <c r="W24" i="8"/>
  <c r="W25" i="8"/>
  <c r="W26" i="8"/>
  <c r="W27" i="8"/>
  <c r="W28" i="8"/>
  <c r="W29" i="8"/>
  <c r="W30" i="8"/>
  <c r="W2" i="8"/>
  <c r="N76" i="14"/>
  <c r="N75" i="14"/>
  <c r="N74" i="14"/>
  <c r="N73" i="14"/>
  <c r="N72" i="14"/>
  <c r="N71" i="14"/>
  <c r="N70" i="14"/>
  <c r="N69" i="14"/>
  <c r="N68" i="14"/>
  <c r="N67" i="14"/>
  <c r="N66" i="14"/>
  <c r="N63" i="14" s="1"/>
  <c r="N65" i="14"/>
  <c r="N64" i="14"/>
  <c r="N62" i="14"/>
  <c r="N61" i="14"/>
  <c r="N60" i="14"/>
  <c r="N59" i="14"/>
  <c r="N58" i="14"/>
  <c r="N57" i="14"/>
  <c r="N56" i="14"/>
  <c r="N55" i="14"/>
  <c r="N54" i="14"/>
  <c r="N53" i="14"/>
  <c r="N52" i="14"/>
  <c r="N51" i="14"/>
  <c r="N48" i="14" s="1"/>
  <c r="N50" i="14"/>
  <c r="N49" i="14"/>
  <c r="N47" i="14"/>
  <c r="N46" i="14"/>
  <c r="N45" i="14"/>
  <c r="N44" i="14"/>
  <c r="N43" i="14"/>
  <c r="N42" i="14"/>
  <c r="N31" i="14" s="1"/>
  <c r="N41" i="14"/>
  <c r="N40" i="14"/>
  <c r="N39" i="14"/>
  <c r="N38" i="14"/>
  <c r="N37" i="14"/>
  <c r="N36" i="14"/>
  <c r="N35" i="14"/>
  <c r="N34" i="14"/>
  <c r="N33" i="14"/>
  <c r="N32" i="14"/>
  <c r="F76" i="14"/>
  <c r="F75" i="14"/>
  <c r="F74" i="14"/>
  <c r="F73" i="14"/>
  <c r="F72" i="14"/>
  <c r="F71" i="14"/>
  <c r="F70" i="14"/>
  <c r="F69" i="14"/>
  <c r="F68" i="14"/>
  <c r="F67" i="14"/>
  <c r="F66" i="14"/>
  <c r="F63" i="14" s="1"/>
  <c r="F65" i="14"/>
  <c r="F64" i="14"/>
  <c r="F62" i="14"/>
  <c r="F61" i="14"/>
  <c r="F60" i="14"/>
  <c r="F59" i="14"/>
  <c r="F58" i="14"/>
  <c r="F57" i="14"/>
  <c r="F56" i="14"/>
  <c r="F55" i="14"/>
  <c r="F54" i="14"/>
  <c r="F53" i="14"/>
  <c r="F52" i="14"/>
  <c r="F51" i="14"/>
  <c r="F50" i="14"/>
  <c r="F48" i="14" s="1"/>
  <c r="F49" i="14"/>
  <c r="F47" i="14"/>
  <c r="F46" i="14"/>
  <c r="F45" i="14" s="1"/>
  <c r="F44" i="14"/>
  <c r="F43" i="14"/>
  <c r="F42" i="14"/>
  <c r="F31" i="14" s="1"/>
  <c r="F41" i="14"/>
  <c r="F40" i="14"/>
  <c r="F39" i="14"/>
  <c r="F38" i="14"/>
  <c r="F37" i="14"/>
  <c r="F36" i="14"/>
  <c r="F35" i="14"/>
  <c r="F34" i="14"/>
  <c r="F33" i="14"/>
  <c r="F32" i="14"/>
  <c r="AC76" i="14"/>
  <c r="AC75" i="14"/>
  <c r="AC74" i="14"/>
  <c r="AE74" i="14" s="1"/>
  <c r="AC73" i="14"/>
  <c r="AC72" i="14"/>
  <c r="AC71" i="14"/>
  <c r="AC70" i="14"/>
  <c r="AC69" i="14"/>
  <c r="AC68" i="14"/>
  <c r="AC67" i="14"/>
  <c r="AC66" i="14"/>
  <c r="AC63" i="14" s="1"/>
  <c r="AC65" i="14"/>
  <c r="AC64" i="14"/>
  <c r="AC62" i="14"/>
  <c r="AC61" i="14"/>
  <c r="AC60" i="14"/>
  <c r="AC59" i="14"/>
  <c r="AC58" i="14"/>
  <c r="AC57" i="14"/>
  <c r="AC56" i="14"/>
  <c r="AC55" i="14"/>
  <c r="AC54" i="14"/>
  <c r="AE54" i="14" s="1"/>
  <c r="AC53" i="14"/>
  <c r="AC52" i="14"/>
  <c r="AC51" i="14"/>
  <c r="AC50" i="14"/>
  <c r="AC49" i="14"/>
  <c r="AC48" i="14" s="1"/>
  <c r="AC47" i="14"/>
  <c r="AC46" i="14"/>
  <c r="AC45" i="14"/>
  <c r="AC44" i="14"/>
  <c r="AC43" i="14"/>
  <c r="AC42" i="14"/>
  <c r="AE42" i="14" s="1"/>
  <c r="AC41" i="14"/>
  <c r="AC40" i="14"/>
  <c r="AC39" i="14"/>
  <c r="AC38" i="14"/>
  <c r="AC37" i="14"/>
  <c r="AC36" i="14"/>
  <c r="AC35" i="14"/>
  <c r="AC34" i="14"/>
  <c r="AC33" i="14"/>
  <c r="AC32" i="14"/>
  <c r="AC31" i="14"/>
  <c r="L76" i="14"/>
  <c r="K76" i="14"/>
  <c r="L75" i="14"/>
  <c r="K75" i="14"/>
  <c r="L74" i="14"/>
  <c r="K74" i="14"/>
  <c r="L73" i="14"/>
  <c r="K73" i="14"/>
  <c r="L72" i="14"/>
  <c r="K72" i="14"/>
  <c r="L71" i="14"/>
  <c r="K71" i="14"/>
  <c r="L70" i="14"/>
  <c r="K70" i="14"/>
  <c r="L69" i="14"/>
  <c r="K69" i="14"/>
  <c r="L68" i="14"/>
  <c r="L63" i="14" s="1"/>
  <c r="K68" i="14"/>
  <c r="L67" i="14"/>
  <c r="K67" i="14"/>
  <c r="L66" i="14"/>
  <c r="K66" i="14"/>
  <c r="K63" i="14" s="1"/>
  <c r="L65" i="14"/>
  <c r="K65" i="14"/>
  <c r="L64" i="14"/>
  <c r="K64" i="14"/>
  <c r="L62" i="14"/>
  <c r="K62" i="14"/>
  <c r="L61" i="14"/>
  <c r="K61" i="14"/>
  <c r="L60" i="14"/>
  <c r="K60" i="14"/>
  <c r="L59" i="14"/>
  <c r="K59" i="14"/>
  <c r="L58" i="14"/>
  <c r="K58" i="14"/>
  <c r="L57" i="14"/>
  <c r="K57" i="14"/>
  <c r="L56" i="14"/>
  <c r="K56" i="14"/>
  <c r="L55" i="14"/>
  <c r="K55" i="14"/>
  <c r="L54" i="14"/>
  <c r="K54" i="14"/>
  <c r="L53" i="14"/>
  <c r="K53" i="14"/>
  <c r="L52" i="14"/>
  <c r="L48" i="14" s="1"/>
  <c r="K52" i="14"/>
  <c r="K48" i="14" s="1"/>
  <c r="L51" i="14"/>
  <c r="K51" i="14"/>
  <c r="L50" i="14"/>
  <c r="K50" i="14"/>
  <c r="L49" i="14"/>
  <c r="K49" i="14"/>
  <c r="L47" i="14"/>
  <c r="K47" i="14"/>
  <c r="L46" i="14"/>
  <c r="L45" i="14" s="1"/>
  <c r="K46" i="14"/>
  <c r="K45" i="14" s="1"/>
  <c r="L44" i="14"/>
  <c r="K44" i="14"/>
  <c r="L43" i="14"/>
  <c r="K43" i="14"/>
  <c r="L42" i="14"/>
  <c r="K42" i="14"/>
  <c r="L41" i="14"/>
  <c r="K41" i="14"/>
  <c r="L40" i="14"/>
  <c r="K40" i="14"/>
  <c r="L39" i="14"/>
  <c r="K39" i="14"/>
  <c r="L38" i="14"/>
  <c r="K38" i="14"/>
  <c r="L37" i="14"/>
  <c r="K37" i="14"/>
  <c r="L36" i="14"/>
  <c r="K36" i="14"/>
  <c r="L35" i="14"/>
  <c r="K35" i="14"/>
  <c r="L34" i="14"/>
  <c r="K34" i="14"/>
  <c r="L33" i="14"/>
  <c r="K33" i="14"/>
  <c r="L32" i="14"/>
  <c r="L31" i="14" s="1"/>
  <c r="K32" i="14"/>
  <c r="K31" i="14" s="1"/>
  <c r="D76" i="14"/>
  <c r="C76" i="14"/>
  <c r="D75" i="14"/>
  <c r="C75" i="14"/>
  <c r="D74" i="14"/>
  <c r="C74" i="14"/>
  <c r="D73" i="14"/>
  <c r="C73" i="14"/>
  <c r="D72" i="14"/>
  <c r="C72" i="14"/>
  <c r="D71" i="14"/>
  <c r="C71" i="14"/>
  <c r="D70" i="14"/>
  <c r="C70" i="14"/>
  <c r="D69" i="14"/>
  <c r="C69" i="14"/>
  <c r="D68" i="14"/>
  <c r="C68" i="14"/>
  <c r="D67" i="14"/>
  <c r="C67" i="14"/>
  <c r="D66" i="14"/>
  <c r="C66" i="14"/>
  <c r="D65" i="14"/>
  <c r="C65" i="14"/>
  <c r="D64" i="14"/>
  <c r="C64" i="14"/>
  <c r="D63" i="14"/>
  <c r="C63" i="14"/>
  <c r="D62" i="14"/>
  <c r="C62" i="14"/>
  <c r="D61" i="14"/>
  <c r="C61" i="14"/>
  <c r="D60" i="14"/>
  <c r="C60" i="14"/>
  <c r="D59" i="14"/>
  <c r="C59" i="14"/>
  <c r="D58" i="14"/>
  <c r="C58" i="14"/>
  <c r="D57" i="14"/>
  <c r="C57" i="14"/>
  <c r="D56" i="14"/>
  <c r="C56" i="14"/>
  <c r="D55" i="14"/>
  <c r="C55" i="14"/>
  <c r="D54" i="14"/>
  <c r="C54" i="14"/>
  <c r="D53" i="14"/>
  <c r="C53" i="14"/>
  <c r="D52" i="14"/>
  <c r="C52" i="14"/>
  <c r="C48" i="14" s="1"/>
  <c r="D51" i="14"/>
  <c r="C51" i="14"/>
  <c r="D50" i="14"/>
  <c r="C50" i="14"/>
  <c r="D49" i="14"/>
  <c r="C49" i="14"/>
  <c r="D47" i="14"/>
  <c r="D45" i="14" s="1"/>
  <c r="C47" i="14"/>
  <c r="D46" i="14"/>
  <c r="C46" i="14"/>
  <c r="C45" i="14"/>
  <c r="D44" i="14"/>
  <c r="C44" i="14"/>
  <c r="D43" i="14"/>
  <c r="C43" i="14"/>
  <c r="D42" i="14"/>
  <c r="C42" i="14"/>
  <c r="D41" i="14"/>
  <c r="C41" i="14"/>
  <c r="D40" i="14"/>
  <c r="C40" i="14"/>
  <c r="D39" i="14"/>
  <c r="C39" i="14"/>
  <c r="D38" i="14"/>
  <c r="C38" i="14"/>
  <c r="D37" i="14"/>
  <c r="C37" i="14"/>
  <c r="D36" i="14"/>
  <c r="C36" i="14"/>
  <c r="D35" i="14"/>
  <c r="C35" i="14"/>
  <c r="D34" i="14"/>
  <c r="C34" i="14"/>
  <c r="D33" i="14"/>
  <c r="C33" i="14"/>
  <c r="C31" i="14" s="1"/>
  <c r="D32" i="14"/>
  <c r="D31" i="14" s="1"/>
  <c r="C32" i="14"/>
  <c r="AH76" i="14"/>
  <c r="AD76" i="14"/>
  <c r="AE76" i="14"/>
  <c r="W76" i="14"/>
  <c r="V76" i="14"/>
  <c r="U76" i="14"/>
  <c r="T76" i="14"/>
  <c r="S76" i="14"/>
  <c r="R76" i="14"/>
  <c r="M76" i="14"/>
  <c r="E76" i="14"/>
  <c r="AH75" i="14"/>
  <c r="AE75" i="14"/>
  <c r="AD75" i="14"/>
  <c r="W75" i="14"/>
  <c r="V75" i="14"/>
  <c r="U75" i="14"/>
  <c r="T75" i="14"/>
  <c r="S75" i="14"/>
  <c r="R75" i="14"/>
  <c r="M75" i="14"/>
  <c r="J75" i="14"/>
  <c r="E75" i="14"/>
  <c r="AH74" i="14"/>
  <c r="AD74" i="14"/>
  <c r="W74" i="14"/>
  <c r="V74" i="14"/>
  <c r="U74" i="14"/>
  <c r="T74" i="14"/>
  <c r="S74" i="14"/>
  <c r="R74" i="14"/>
  <c r="M74" i="14"/>
  <c r="J74" i="14"/>
  <c r="E74" i="14"/>
  <c r="AH73" i="14"/>
  <c r="AD73" i="14"/>
  <c r="AE73" i="14"/>
  <c r="W73" i="14"/>
  <c r="V73" i="14"/>
  <c r="U73" i="14"/>
  <c r="T73" i="14"/>
  <c r="S73" i="14"/>
  <c r="R73" i="14"/>
  <c r="M73" i="14"/>
  <c r="J73" i="14"/>
  <c r="E73" i="14"/>
  <c r="AH72" i="14"/>
  <c r="AE72" i="14"/>
  <c r="AD72" i="14"/>
  <c r="W72" i="14"/>
  <c r="V72" i="14"/>
  <c r="U72" i="14"/>
  <c r="T72" i="14"/>
  <c r="S72" i="14"/>
  <c r="R72" i="14"/>
  <c r="M72" i="14"/>
  <c r="J72" i="14"/>
  <c r="E72" i="14"/>
  <c r="AH71" i="14"/>
  <c r="AD71" i="14"/>
  <c r="AE71" i="14"/>
  <c r="W71" i="14"/>
  <c r="V71" i="14"/>
  <c r="U71" i="14"/>
  <c r="T71" i="14"/>
  <c r="S71" i="14"/>
  <c r="R71" i="14"/>
  <c r="M71" i="14"/>
  <c r="J71" i="14"/>
  <c r="E71" i="14"/>
  <c r="AH70" i="14"/>
  <c r="AD70" i="14"/>
  <c r="AE70" i="14"/>
  <c r="W70" i="14"/>
  <c r="V70" i="14"/>
  <c r="U70" i="14"/>
  <c r="T70" i="14"/>
  <c r="S70" i="14"/>
  <c r="R70" i="14"/>
  <c r="M70" i="14"/>
  <c r="J70" i="14"/>
  <c r="E70" i="14"/>
  <c r="AH69" i="14"/>
  <c r="AE69" i="14"/>
  <c r="AD69" i="14"/>
  <c r="W69" i="14"/>
  <c r="V69" i="14"/>
  <c r="U69" i="14"/>
  <c r="T69" i="14"/>
  <c r="S69" i="14"/>
  <c r="R69" i="14"/>
  <c r="M69" i="14"/>
  <c r="J69" i="14"/>
  <c r="E69" i="14"/>
  <c r="AH68" i="14"/>
  <c r="AD68" i="14"/>
  <c r="AE68" i="14"/>
  <c r="W68" i="14"/>
  <c r="V68" i="14"/>
  <c r="U68" i="14"/>
  <c r="T68" i="14"/>
  <c r="S68" i="14"/>
  <c r="R68" i="14"/>
  <c r="M68" i="14"/>
  <c r="J68" i="14"/>
  <c r="E68" i="14"/>
  <c r="AD67" i="14"/>
  <c r="AE67" i="14"/>
  <c r="W67" i="14"/>
  <c r="V67" i="14"/>
  <c r="U67" i="14"/>
  <c r="T67" i="14"/>
  <c r="S67" i="14"/>
  <c r="R67" i="14"/>
  <c r="M67" i="14"/>
  <c r="J67" i="14"/>
  <c r="E67" i="14"/>
  <c r="AD66" i="14"/>
  <c r="W66" i="14"/>
  <c r="V66" i="14"/>
  <c r="U66" i="14"/>
  <c r="T66" i="14"/>
  <c r="S66" i="14"/>
  <c r="R66" i="14"/>
  <c r="M66" i="14"/>
  <c r="E66" i="14"/>
  <c r="AH65" i="14"/>
  <c r="AD65" i="14"/>
  <c r="AD63" i="14" s="1"/>
  <c r="AE65" i="14"/>
  <c r="W65" i="14"/>
  <c r="V65" i="14"/>
  <c r="U65" i="14"/>
  <c r="T65" i="14"/>
  <c r="S65" i="14"/>
  <c r="R65" i="14"/>
  <c r="M65" i="14"/>
  <c r="E65" i="14"/>
  <c r="AH64" i="14"/>
  <c r="AD64" i="14"/>
  <c r="W64" i="14"/>
  <c r="W63" i="14" s="1"/>
  <c r="V64" i="14"/>
  <c r="U64" i="14"/>
  <c r="T64" i="14"/>
  <c r="S64" i="14"/>
  <c r="M64" i="14"/>
  <c r="M63" i="14" s="1"/>
  <c r="E64" i="14"/>
  <c r="E63" i="14" s="1"/>
  <c r="V63" i="14"/>
  <c r="U63" i="14"/>
  <c r="T63" i="14"/>
  <c r="S63" i="14"/>
  <c r="AH62" i="14"/>
  <c r="AD62" i="14"/>
  <c r="AE62" i="14"/>
  <c r="W62" i="14"/>
  <c r="V62" i="14"/>
  <c r="U62" i="14"/>
  <c r="T62" i="14"/>
  <c r="S62" i="14"/>
  <c r="M62" i="14"/>
  <c r="J62" i="14"/>
  <c r="E62" i="14"/>
  <c r="AH61" i="14"/>
  <c r="AD61" i="14"/>
  <c r="AE61" i="14"/>
  <c r="W61" i="14"/>
  <c r="V61" i="14"/>
  <c r="U61" i="14"/>
  <c r="T61" i="14"/>
  <c r="S61" i="14"/>
  <c r="M61" i="14"/>
  <c r="J61" i="14"/>
  <c r="E61" i="14"/>
  <c r="AH60" i="14"/>
  <c r="AE60" i="14"/>
  <c r="AD60" i="14"/>
  <c r="W60" i="14"/>
  <c r="V60" i="14"/>
  <c r="U60" i="14"/>
  <c r="T60" i="14"/>
  <c r="S60" i="14"/>
  <c r="M60" i="14"/>
  <c r="J60" i="14"/>
  <c r="E60" i="14"/>
  <c r="AH59" i="14"/>
  <c r="AD59" i="14"/>
  <c r="AE59" i="14"/>
  <c r="W59" i="14"/>
  <c r="V59" i="14"/>
  <c r="U59" i="14"/>
  <c r="T59" i="14"/>
  <c r="S59" i="14"/>
  <c r="R59" i="14"/>
  <c r="M59" i="14"/>
  <c r="J59" i="14"/>
  <c r="E59" i="14"/>
  <c r="AH58" i="14"/>
  <c r="AD58" i="14"/>
  <c r="AE58" i="14"/>
  <c r="W58" i="14"/>
  <c r="V58" i="14"/>
  <c r="U58" i="14"/>
  <c r="T58" i="14"/>
  <c r="S58" i="14"/>
  <c r="R58" i="14"/>
  <c r="M58" i="14"/>
  <c r="J58" i="14"/>
  <c r="E58" i="14"/>
  <c r="AH57" i="14"/>
  <c r="AE57" i="14"/>
  <c r="AD57" i="14"/>
  <c r="W57" i="14"/>
  <c r="V57" i="14"/>
  <c r="U57" i="14"/>
  <c r="T57" i="14"/>
  <c r="S57" i="14"/>
  <c r="R57" i="14"/>
  <c r="M57" i="14"/>
  <c r="J57" i="14"/>
  <c r="E57" i="14"/>
  <c r="AH56" i="14"/>
  <c r="AD56" i="14"/>
  <c r="AE56" i="14"/>
  <c r="W56" i="14"/>
  <c r="V56" i="14"/>
  <c r="U56" i="14"/>
  <c r="T56" i="14"/>
  <c r="S56" i="14"/>
  <c r="R56" i="14"/>
  <c r="M56" i="14"/>
  <c r="J56" i="14"/>
  <c r="E56" i="14"/>
  <c r="AH55" i="14"/>
  <c r="AD55" i="14"/>
  <c r="AE55" i="14"/>
  <c r="W55" i="14"/>
  <c r="V55" i="14"/>
  <c r="U55" i="14"/>
  <c r="T55" i="14"/>
  <c r="S55" i="14"/>
  <c r="R55" i="14"/>
  <c r="M55" i="14"/>
  <c r="J55" i="14"/>
  <c r="E55" i="14"/>
  <c r="AD54" i="14"/>
  <c r="W54" i="14"/>
  <c r="V54" i="14"/>
  <c r="U54" i="14"/>
  <c r="T54" i="14"/>
  <c r="S54" i="14"/>
  <c r="R54" i="14"/>
  <c r="M54" i="14"/>
  <c r="J54" i="14"/>
  <c r="E54" i="14"/>
  <c r="AD53" i="14"/>
  <c r="AE53" i="14"/>
  <c r="W53" i="14"/>
  <c r="V53" i="14"/>
  <c r="U53" i="14"/>
  <c r="T53" i="14"/>
  <c r="S53" i="14"/>
  <c r="R53" i="14"/>
  <c r="M53" i="14"/>
  <c r="E53" i="14"/>
  <c r="AH52" i="14"/>
  <c r="AD52" i="14"/>
  <c r="AE52" i="14"/>
  <c r="W52" i="14"/>
  <c r="V52" i="14"/>
  <c r="U52" i="14"/>
  <c r="T52" i="14"/>
  <c r="S52" i="14"/>
  <c r="R52" i="14"/>
  <c r="M52" i="14"/>
  <c r="E52" i="14"/>
  <c r="AH51" i="14"/>
  <c r="AE51" i="14"/>
  <c r="AD51" i="14"/>
  <c r="W51" i="14"/>
  <c r="V51" i="14"/>
  <c r="U51" i="14"/>
  <c r="T51" i="14"/>
  <c r="S51" i="14"/>
  <c r="R51" i="14"/>
  <c r="M51" i="14"/>
  <c r="E51" i="14"/>
  <c r="AH50" i="14"/>
  <c r="AD50" i="14"/>
  <c r="AD48" i="14" s="1"/>
  <c r="AE50" i="14"/>
  <c r="W50" i="14"/>
  <c r="V50" i="14"/>
  <c r="U50" i="14"/>
  <c r="T50" i="14"/>
  <c r="S50" i="14"/>
  <c r="R50" i="14"/>
  <c r="M50" i="14"/>
  <c r="J50" i="14"/>
  <c r="E50" i="14"/>
  <c r="AH49" i="14"/>
  <c r="AD49" i="14"/>
  <c r="W49" i="14"/>
  <c r="W48" i="14" s="1"/>
  <c r="V49" i="14"/>
  <c r="U49" i="14"/>
  <c r="T49" i="14"/>
  <c r="S49" i="14"/>
  <c r="M49" i="14"/>
  <c r="M48" i="14" s="1"/>
  <c r="E49" i="14"/>
  <c r="E48" i="14" s="1"/>
  <c r="V48" i="14"/>
  <c r="U48" i="14"/>
  <c r="T48" i="14"/>
  <c r="S48" i="14"/>
  <c r="AH47" i="14"/>
  <c r="AD47" i="14"/>
  <c r="AD45" i="14" s="1"/>
  <c r="AE47" i="14"/>
  <c r="W47" i="14"/>
  <c r="V47" i="14"/>
  <c r="U47" i="14"/>
  <c r="T47" i="14"/>
  <c r="S47" i="14"/>
  <c r="M47" i="14"/>
  <c r="J47" i="14"/>
  <c r="E47" i="14"/>
  <c r="AH46" i="14"/>
  <c r="AD46" i="14"/>
  <c r="AB45" i="14"/>
  <c r="AA45" i="14"/>
  <c r="Z45" i="14"/>
  <c r="Y45" i="14"/>
  <c r="W46" i="14"/>
  <c r="W45" i="14" s="1"/>
  <c r="V46" i="14"/>
  <c r="U46" i="14"/>
  <c r="T46" i="14"/>
  <c r="S46" i="14"/>
  <c r="P45" i="14"/>
  <c r="O45" i="14"/>
  <c r="M46" i="14"/>
  <c r="M45" i="14" s="1"/>
  <c r="J46" i="14"/>
  <c r="E46" i="14"/>
  <c r="E45" i="14" s="1"/>
  <c r="AG45" i="14"/>
  <c r="AF45" i="14"/>
  <c r="AH45" i="14" s="1"/>
  <c r="V45" i="14"/>
  <c r="U45" i="14"/>
  <c r="T45" i="14"/>
  <c r="S45" i="14"/>
  <c r="G45" i="14"/>
  <c r="AH44" i="14"/>
  <c r="AD44" i="14"/>
  <c r="AE44" i="14"/>
  <c r="W44" i="14"/>
  <c r="V44" i="14"/>
  <c r="U44" i="14"/>
  <c r="T44" i="14"/>
  <c r="S44" i="14"/>
  <c r="R44" i="14"/>
  <c r="M44" i="14"/>
  <c r="J44" i="14"/>
  <c r="E44" i="14"/>
  <c r="AH43" i="14"/>
  <c r="AD43" i="14"/>
  <c r="AE43" i="14"/>
  <c r="W43" i="14"/>
  <c r="V43" i="14"/>
  <c r="U43" i="14"/>
  <c r="T43" i="14"/>
  <c r="S43" i="14"/>
  <c r="R43" i="14"/>
  <c r="M43" i="14"/>
  <c r="J43" i="14"/>
  <c r="E43" i="14"/>
  <c r="AH42" i="14"/>
  <c r="AD42" i="14"/>
  <c r="W42" i="14"/>
  <c r="V42" i="14"/>
  <c r="U42" i="14"/>
  <c r="T42" i="14"/>
  <c r="S42" i="14"/>
  <c r="R42" i="14"/>
  <c r="M42" i="14"/>
  <c r="J42" i="14"/>
  <c r="E42" i="14"/>
  <c r="AH41" i="14"/>
  <c r="AD41" i="14"/>
  <c r="AE41" i="14"/>
  <c r="W41" i="14"/>
  <c r="V41" i="14"/>
  <c r="U41" i="14"/>
  <c r="T41" i="14"/>
  <c r="S41" i="14"/>
  <c r="R41" i="14"/>
  <c r="M41" i="14"/>
  <c r="E41" i="14"/>
  <c r="AD40" i="14"/>
  <c r="AE40" i="14"/>
  <c r="W40" i="14"/>
  <c r="V40" i="14"/>
  <c r="U40" i="14"/>
  <c r="T40" i="14"/>
  <c r="S40" i="14"/>
  <c r="R40" i="14"/>
  <c r="M40" i="14"/>
  <c r="E40" i="14"/>
  <c r="AE39" i="14"/>
  <c r="AD39" i="14"/>
  <c r="W39" i="14"/>
  <c r="V39" i="14"/>
  <c r="U39" i="14"/>
  <c r="T39" i="14"/>
  <c r="S39" i="14"/>
  <c r="R39" i="14"/>
  <c r="M39" i="14"/>
  <c r="E39" i="14"/>
  <c r="AH38" i="14"/>
  <c r="AD38" i="14"/>
  <c r="AE38" i="14"/>
  <c r="W38" i="14"/>
  <c r="V38" i="14"/>
  <c r="U38" i="14"/>
  <c r="T38" i="14"/>
  <c r="S38" i="14"/>
  <c r="R38" i="14"/>
  <c r="M38" i="14"/>
  <c r="E38" i="14"/>
  <c r="AD37" i="14"/>
  <c r="AE37" i="14"/>
  <c r="W37" i="14"/>
  <c r="V37" i="14"/>
  <c r="U37" i="14"/>
  <c r="T37" i="14"/>
  <c r="S37" i="14"/>
  <c r="R37" i="14"/>
  <c r="M37" i="14"/>
  <c r="E37" i="14"/>
  <c r="AE36" i="14"/>
  <c r="AD36" i="14"/>
  <c r="W36" i="14"/>
  <c r="V36" i="14"/>
  <c r="U36" i="14"/>
  <c r="T36" i="14"/>
  <c r="S36" i="14"/>
  <c r="M36" i="14"/>
  <c r="E36" i="14"/>
  <c r="AD35" i="14"/>
  <c r="AE35" i="14"/>
  <c r="W35" i="14"/>
  <c r="V35" i="14"/>
  <c r="U35" i="14"/>
  <c r="T35" i="14"/>
  <c r="S35" i="14"/>
  <c r="M35" i="14"/>
  <c r="E35" i="14"/>
  <c r="AH34" i="14"/>
  <c r="AD34" i="14"/>
  <c r="AE34" i="14"/>
  <c r="W34" i="14"/>
  <c r="V34" i="14"/>
  <c r="U34" i="14"/>
  <c r="T34" i="14"/>
  <c r="S34" i="14"/>
  <c r="M34" i="14"/>
  <c r="E34" i="14"/>
  <c r="AH33" i="14"/>
  <c r="AE33" i="14"/>
  <c r="AD33" i="14"/>
  <c r="W33" i="14"/>
  <c r="V33" i="14"/>
  <c r="V31" i="14" s="1"/>
  <c r="U33" i="14"/>
  <c r="T33" i="14"/>
  <c r="S33" i="14"/>
  <c r="R33" i="14"/>
  <c r="M33" i="14"/>
  <c r="E33" i="14"/>
  <c r="AD32" i="14"/>
  <c r="AD31" i="14" s="1"/>
  <c r="AB31" i="14"/>
  <c r="W32" i="14"/>
  <c r="V32" i="14"/>
  <c r="U32" i="14"/>
  <c r="U31" i="14" s="1"/>
  <c r="T32" i="14"/>
  <c r="T31" i="14" s="1"/>
  <c r="S32" i="14"/>
  <c r="S31" i="14" s="1"/>
  <c r="M32" i="14"/>
  <c r="H31" i="14"/>
  <c r="E32" i="14"/>
  <c r="E31" i="14" s="1"/>
  <c r="W31" i="14"/>
  <c r="M31" i="14"/>
  <c r="Y76" i="12"/>
  <c r="X76" i="12"/>
  <c r="Z76" i="12" s="1"/>
  <c r="V76" i="12"/>
  <c r="U76" i="12"/>
  <c r="W76" i="12" s="1"/>
  <c r="T76" i="12"/>
  <c r="S76" i="12"/>
  <c r="R76" i="12"/>
  <c r="Q76" i="12"/>
  <c r="P76" i="12"/>
  <c r="O76" i="12"/>
  <c r="N76" i="12"/>
  <c r="M76" i="12"/>
  <c r="L76" i="12"/>
  <c r="K76" i="12"/>
  <c r="I76" i="12"/>
  <c r="J76" i="12" s="1"/>
  <c r="H76" i="12"/>
  <c r="G76" i="12"/>
  <c r="E76" i="12"/>
  <c r="D76" i="12"/>
  <c r="C76" i="12"/>
  <c r="F76" i="12" s="1"/>
  <c r="Y75" i="12"/>
  <c r="X75" i="12"/>
  <c r="Z75" i="12" s="1"/>
  <c r="V75" i="12"/>
  <c r="U75" i="12"/>
  <c r="W75" i="12" s="1"/>
  <c r="T75" i="12"/>
  <c r="S75" i="12"/>
  <c r="R75" i="12"/>
  <c r="Q75" i="12"/>
  <c r="P75" i="12"/>
  <c r="O75" i="12"/>
  <c r="N75" i="12"/>
  <c r="M75" i="12"/>
  <c r="L75" i="12"/>
  <c r="K75" i="12"/>
  <c r="I75" i="12"/>
  <c r="J75" i="12" s="1"/>
  <c r="H75" i="12"/>
  <c r="G75" i="12"/>
  <c r="E75" i="12"/>
  <c r="D75" i="12"/>
  <c r="F75" i="12" s="1"/>
  <c r="C75" i="12"/>
  <c r="Y74" i="12"/>
  <c r="X74" i="12"/>
  <c r="Z74" i="12" s="1"/>
  <c r="V74" i="12"/>
  <c r="U74" i="12"/>
  <c r="W74" i="12" s="1"/>
  <c r="T74" i="12"/>
  <c r="S74" i="12"/>
  <c r="R74" i="12"/>
  <c r="Q74" i="12"/>
  <c r="P74" i="12"/>
  <c r="P63" i="12" s="1"/>
  <c r="O74" i="12"/>
  <c r="N74" i="12"/>
  <c r="M74" i="12"/>
  <c r="L74" i="12"/>
  <c r="K74" i="12"/>
  <c r="I74" i="12"/>
  <c r="J74" i="12" s="1"/>
  <c r="H74" i="12"/>
  <c r="G74" i="12"/>
  <c r="E74" i="12"/>
  <c r="D74" i="12"/>
  <c r="C74" i="12"/>
  <c r="F74" i="12" s="1"/>
  <c r="Y73" i="12"/>
  <c r="X73" i="12"/>
  <c r="Z73" i="12" s="1"/>
  <c r="V73" i="12"/>
  <c r="U73" i="12"/>
  <c r="W73" i="12" s="1"/>
  <c r="T73" i="12"/>
  <c r="S73" i="12"/>
  <c r="R73" i="12"/>
  <c r="Q73" i="12"/>
  <c r="P73" i="12"/>
  <c r="O73" i="12"/>
  <c r="N73" i="12"/>
  <c r="M73" i="12"/>
  <c r="L73" i="12"/>
  <c r="K73" i="12"/>
  <c r="I73" i="12"/>
  <c r="J73" i="12" s="1"/>
  <c r="H73" i="12"/>
  <c r="G73" i="12"/>
  <c r="E73" i="12"/>
  <c r="D73" i="12"/>
  <c r="C73" i="12"/>
  <c r="F73" i="12" s="1"/>
  <c r="Y72" i="12"/>
  <c r="X72" i="12"/>
  <c r="Z72" i="12" s="1"/>
  <c r="V72" i="12"/>
  <c r="U72" i="12"/>
  <c r="W72" i="12" s="1"/>
  <c r="T72" i="12"/>
  <c r="S72" i="12"/>
  <c r="R72" i="12"/>
  <c r="Q72" i="12"/>
  <c r="P72" i="12"/>
  <c r="O72" i="12"/>
  <c r="N72" i="12"/>
  <c r="M72" i="12"/>
  <c r="L72" i="12"/>
  <c r="K72" i="12"/>
  <c r="I72" i="12"/>
  <c r="J72" i="12" s="1"/>
  <c r="H72" i="12"/>
  <c r="G72" i="12"/>
  <c r="E72" i="12"/>
  <c r="D72" i="12"/>
  <c r="C72" i="12"/>
  <c r="F72" i="12" s="1"/>
  <c r="Y71" i="12"/>
  <c r="X71" i="12"/>
  <c r="Z71" i="12" s="1"/>
  <c r="V71" i="12"/>
  <c r="U71" i="12"/>
  <c r="W71" i="12" s="1"/>
  <c r="T71" i="12"/>
  <c r="S71" i="12"/>
  <c r="R71" i="12"/>
  <c r="Q71" i="12"/>
  <c r="P71" i="12"/>
  <c r="O71" i="12"/>
  <c r="N71" i="12"/>
  <c r="M71" i="12"/>
  <c r="L71" i="12"/>
  <c r="K71" i="12"/>
  <c r="I71" i="12"/>
  <c r="J71" i="12" s="1"/>
  <c r="H71" i="12"/>
  <c r="G71" i="12"/>
  <c r="E71" i="12"/>
  <c r="D71" i="12"/>
  <c r="C71" i="12"/>
  <c r="F71" i="12" s="1"/>
  <c r="Y70" i="12"/>
  <c r="X70" i="12"/>
  <c r="Z70" i="12" s="1"/>
  <c r="V70" i="12"/>
  <c r="U70" i="12"/>
  <c r="W70" i="12" s="1"/>
  <c r="T70" i="12"/>
  <c r="S70" i="12"/>
  <c r="R70" i="12"/>
  <c r="Q70" i="12"/>
  <c r="P70" i="12"/>
  <c r="O70" i="12"/>
  <c r="N70" i="12"/>
  <c r="M70" i="12"/>
  <c r="L70" i="12"/>
  <c r="K70" i="12"/>
  <c r="I70" i="12"/>
  <c r="J70" i="12" s="1"/>
  <c r="H70" i="12"/>
  <c r="G70" i="12"/>
  <c r="E70" i="12"/>
  <c r="D70" i="12"/>
  <c r="C70" i="12"/>
  <c r="F70" i="12" s="1"/>
  <c r="Y69" i="12"/>
  <c r="X69" i="12"/>
  <c r="Z69" i="12" s="1"/>
  <c r="V69" i="12"/>
  <c r="U69" i="12"/>
  <c r="W69" i="12" s="1"/>
  <c r="T69" i="12"/>
  <c r="S69" i="12"/>
  <c r="R69" i="12"/>
  <c r="Q69" i="12"/>
  <c r="P69" i="12"/>
  <c r="O69" i="12"/>
  <c r="N69" i="12"/>
  <c r="M69" i="12"/>
  <c r="L69" i="12"/>
  <c r="K69" i="12"/>
  <c r="I69" i="12"/>
  <c r="J69" i="12" s="1"/>
  <c r="H69" i="12"/>
  <c r="G69" i="12"/>
  <c r="E69" i="12"/>
  <c r="D69" i="12"/>
  <c r="C69" i="12"/>
  <c r="F69" i="12" s="1"/>
  <c r="Y68" i="12"/>
  <c r="X68" i="12"/>
  <c r="Z68" i="12" s="1"/>
  <c r="V68" i="12"/>
  <c r="U68" i="12"/>
  <c r="W68" i="12" s="1"/>
  <c r="T68" i="12"/>
  <c r="S68" i="12"/>
  <c r="R68" i="12"/>
  <c r="Q68" i="12"/>
  <c r="P68" i="12"/>
  <c r="O68" i="12"/>
  <c r="N68" i="12"/>
  <c r="M68" i="12"/>
  <c r="L68" i="12"/>
  <c r="K68" i="12"/>
  <c r="I68" i="12"/>
  <c r="J68" i="12" s="1"/>
  <c r="H68" i="12"/>
  <c r="G68" i="12"/>
  <c r="E68" i="12"/>
  <c r="D68" i="12"/>
  <c r="C68" i="12"/>
  <c r="F68" i="12" s="1"/>
  <c r="Y67" i="12"/>
  <c r="X67" i="12"/>
  <c r="Z67" i="12" s="1"/>
  <c r="V67" i="12"/>
  <c r="U67" i="12"/>
  <c r="W67" i="12" s="1"/>
  <c r="T67" i="12"/>
  <c r="S67" i="12"/>
  <c r="R67" i="12"/>
  <c r="Q67" i="12"/>
  <c r="P67" i="12"/>
  <c r="O67" i="12"/>
  <c r="N67" i="12"/>
  <c r="M67" i="12"/>
  <c r="L67" i="12"/>
  <c r="K67" i="12"/>
  <c r="I67" i="12"/>
  <c r="J67" i="12" s="1"/>
  <c r="H67" i="12"/>
  <c r="G67" i="12"/>
  <c r="E67" i="12"/>
  <c r="D67" i="12"/>
  <c r="C67" i="12"/>
  <c r="F67" i="12" s="1"/>
  <c r="Y66" i="12"/>
  <c r="X66" i="12"/>
  <c r="Z66" i="12" s="1"/>
  <c r="V66" i="12"/>
  <c r="U66" i="12"/>
  <c r="W66" i="12" s="1"/>
  <c r="T66" i="12"/>
  <c r="S66" i="12"/>
  <c r="R66" i="12"/>
  <c r="Q66" i="12"/>
  <c r="P66" i="12"/>
  <c r="O66" i="12"/>
  <c r="N66" i="12"/>
  <c r="M66" i="12"/>
  <c r="L66" i="12"/>
  <c r="K66" i="12"/>
  <c r="I66" i="12"/>
  <c r="J66" i="12" s="1"/>
  <c r="H66" i="12"/>
  <c r="G66" i="12"/>
  <c r="E66" i="12"/>
  <c r="D66" i="12"/>
  <c r="C66" i="12"/>
  <c r="F66" i="12" s="1"/>
  <c r="Y65" i="12"/>
  <c r="X65" i="12"/>
  <c r="Z65" i="12" s="1"/>
  <c r="V65" i="12"/>
  <c r="U65" i="12"/>
  <c r="W65" i="12" s="1"/>
  <c r="T65" i="12"/>
  <c r="S65" i="12"/>
  <c r="R65" i="12"/>
  <c r="Q65" i="12"/>
  <c r="P65" i="12"/>
  <c r="O65" i="12"/>
  <c r="N65" i="12"/>
  <c r="M65" i="12"/>
  <c r="L65" i="12"/>
  <c r="K65" i="12"/>
  <c r="I65" i="12"/>
  <c r="J65" i="12" s="1"/>
  <c r="H65" i="12"/>
  <c r="G65" i="12"/>
  <c r="E65" i="12"/>
  <c r="D65" i="12"/>
  <c r="C65" i="12"/>
  <c r="F65" i="12" s="1"/>
  <c r="Y64" i="12"/>
  <c r="X64" i="12"/>
  <c r="Z64" i="12" s="1"/>
  <c r="V64" i="12"/>
  <c r="U64" i="12"/>
  <c r="W64" i="12" s="1"/>
  <c r="W63" i="12" s="1"/>
  <c r="T64" i="12"/>
  <c r="S64" i="12"/>
  <c r="R64" i="12"/>
  <c r="Q64" i="12"/>
  <c r="P64" i="12"/>
  <c r="O64" i="12"/>
  <c r="N64" i="12"/>
  <c r="M64" i="12"/>
  <c r="L64" i="12"/>
  <c r="K64" i="12"/>
  <c r="I64" i="12"/>
  <c r="J64" i="12" s="1"/>
  <c r="H64" i="12"/>
  <c r="G64" i="12"/>
  <c r="E64" i="12"/>
  <c r="D64" i="12"/>
  <c r="C64" i="12"/>
  <c r="F64" i="12" s="1"/>
  <c r="Y63" i="12"/>
  <c r="X63" i="12"/>
  <c r="Z63" i="12" s="1"/>
  <c r="V63" i="12"/>
  <c r="U63" i="12"/>
  <c r="T63" i="12"/>
  <c r="S63" i="12"/>
  <c r="R63" i="12"/>
  <c r="Q63" i="12"/>
  <c r="O63" i="12"/>
  <c r="N63" i="12"/>
  <c r="M63" i="12"/>
  <c r="L63" i="12"/>
  <c r="K63" i="12"/>
  <c r="I63" i="12"/>
  <c r="J63" i="12" s="1"/>
  <c r="H63" i="12"/>
  <c r="G63" i="12"/>
  <c r="E63" i="12"/>
  <c r="D63" i="12"/>
  <c r="C63" i="12"/>
  <c r="Y62" i="12"/>
  <c r="X62" i="12"/>
  <c r="Z62" i="12" s="1"/>
  <c r="V62" i="12"/>
  <c r="U62" i="12"/>
  <c r="W62" i="12" s="1"/>
  <c r="T62" i="12"/>
  <c r="S62" i="12"/>
  <c r="R62" i="12"/>
  <c r="Q62" i="12"/>
  <c r="P62" i="12"/>
  <c r="O62" i="12"/>
  <c r="N62" i="12"/>
  <c r="M62" i="12"/>
  <c r="L62" i="12"/>
  <c r="K62" i="12"/>
  <c r="I62" i="12"/>
  <c r="J62" i="12" s="1"/>
  <c r="H62" i="12"/>
  <c r="G62" i="12"/>
  <c r="E62" i="12"/>
  <c r="D62" i="12"/>
  <c r="C62" i="12"/>
  <c r="F62" i="12" s="1"/>
  <c r="Y61" i="12"/>
  <c r="X61" i="12"/>
  <c r="Z61" i="12" s="1"/>
  <c r="V61" i="12"/>
  <c r="U61" i="12"/>
  <c r="W61" i="12" s="1"/>
  <c r="T61" i="12"/>
  <c r="S61" i="12"/>
  <c r="R61" i="12"/>
  <c r="Q61" i="12"/>
  <c r="P61" i="12"/>
  <c r="O61" i="12"/>
  <c r="N61" i="12"/>
  <c r="M61" i="12"/>
  <c r="L61" i="12"/>
  <c r="K61" i="12"/>
  <c r="I61" i="12"/>
  <c r="J61" i="12" s="1"/>
  <c r="H61" i="12"/>
  <c r="G61" i="12"/>
  <c r="E61" i="12"/>
  <c r="D61" i="12"/>
  <c r="C61" i="12"/>
  <c r="F61" i="12" s="1"/>
  <c r="Y60" i="12"/>
  <c r="X60" i="12"/>
  <c r="Z60" i="12" s="1"/>
  <c r="V60" i="12"/>
  <c r="U60" i="12"/>
  <c r="W60" i="12" s="1"/>
  <c r="T60" i="12"/>
  <c r="S60" i="12"/>
  <c r="R60" i="12"/>
  <c r="Q60" i="12"/>
  <c r="P60" i="12"/>
  <c r="O60" i="12"/>
  <c r="N60" i="12"/>
  <c r="M60" i="12"/>
  <c r="L60" i="12"/>
  <c r="K60" i="12"/>
  <c r="I60" i="12"/>
  <c r="J60" i="12" s="1"/>
  <c r="H60" i="12"/>
  <c r="G60" i="12"/>
  <c r="E60" i="12"/>
  <c r="D60" i="12"/>
  <c r="C60" i="12"/>
  <c r="F60" i="12" s="1"/>
  <c r="Y59" i="12"/>
  <c r="X59" i="12"/>
  <c r="Z59" i="12" s="1"/>
  <c r="V59" i="12"/>
  <c r="U59" i="12"/>
  <c r="W59" i="12" s="1"/>
  <c r="T59" i="12"/>
  <c r="S59" i="12"/>
  <c r="R59" i="12"/>
  <c r="Q59" i="12"/>
  <c r="P59" i="12"/>
  <c r="O59" i="12"/>
  <c r="N59" i="12"/>
  <c r="M59" i="12"/>
  <c r="L59" i="12"/>
  <c r="K59" i="12"/>
  <c r="I59" i="12"/>
  <c r="J59" i="12" s="1"/>
  <c r="H59" i="12"/>
  <c r="G59" i="12"/>
  <c r="E59" i="12"/>
  <c r="D59" i="12"/>
  <c r="C59" i="12"/>
  <c r="F59" i="12" s="1"/>
  <c r="Y58" i="12"/>
  <c r="X58" i="12"/>
  <c r="Z58" i="12" s="1"/>
  <c r="V58" i="12"/>
  <c r="U58" i="12"/>
  <c r="W58" i="12" s="1"/>
  <c r="T58" i="12"/>
  <c r="S58" i="12"/>
  <c r="R58" i="12"/>
  <c r="Q58" i="12"/>
  <c r="P58" i="12"/>
  <c r="O58" i="12"/>
  <c r="N58" i="12"/>
  <c r="M58" i="12"/>
  <c r="L58" i="12"/>
  <c r="K58" i="12"/>
  <c r="I58" i="12"/>
  <c r="J58" i="12" s="1"/>
  <c r="H58" i="12"/>
  <c r="G58" i="12"/>
  <c r="E58" i="12"/>
  <c r="D58" i="12"/>
  <c r="C58" i="12"/>
  <c r="F58" i="12" s="1"/>
  <c r="Y57" i="12"/>
  <c r="X57" i="12"/>
  <c r="Z57" i="12" s="1"/>
  <c r="V57" i="12"/>
  <c r="U57" i="12"/>
  <c r="W57" i="12" s="1"/>
  <c r="T57" i="12"/>
  <c r="S57" i="12"/>
  <c r="R57" i="12"/>
  <c r="Q57" i="12"/>
  <c r="P57" i="12"/>
  <c r="O57" i="12"/>
  <c r="N57" i="12"/>
  <c r="M57" i="12"/>
  <c r="L57" i="12"/>
  <c r="K57" i="12"/>
  <c r="I57" i="12"/>
  <c r="J57" i="12" s="1"/>
  <c r="H57" i="12"/>
  <c r="G57" i="12"/>
  <c r="E57" i="12"/>
  <c r="D57" i="12"/>
  <c r="C57" i="12"/>
  <c r="F57" i="12" s="1"/>
  <c r="Y56" i="12"/>
  <c r="X56" i="12"/>
  <c r="Z56" i="12" s="1"/>
  <c r="V56" i="12"/>
  <c r="U56" i="12"/>
  <c r="W56" i="12" s="1"/>
  <c r="T56" i="12"/>
  <c r="S56" i="12"/>
  <c r="R56" i="12"/>
  <c r="Q56" i="12"/>
  <c r="P56" i="12"/>
  <c r="O56" i="12"/>
  <c r="N56" i="12"/>
  <c r="M56" i="12"/>
  <c r="L56" i="12"/>
  <c r="K56" i="12"/>
  <c r="I56" i="12"/>
  <c r="J56" i="12" s="1"/>
  <c r="H56" i="12"/>
  <c r="G56" i="12"/>
  <c r="E56" i="12"/>
  <c r="D56" i="12"/>
  <c r="C56" i="12"/>
  <c r="F56" i="12" s="1"/>
  <c r="Y55" i="12"/>
  <c r="X55" i="12"/>
  <c r="Z55" i="12" s="1"/>
  <c r="V55" i="12"/>
  <c r="U55" i="12"/>
  <c r="W55" i="12" s="1"/>
  <c r="T55" i="12"/>
  <c r="S55" i="12"/>
  <c r="R55" i="12"/>
  <c r="Q55" i="12"/>
  <c r="P55" i="12"/>
  <c r="O55" i="12"/>
  <c r="N55" i="12"/>
  <c r="M55" i="12"/>
  <c r="L55" i="12"/>
  <c r="K55" i="12"/>
  <c r="I55" i="12"/>
  <c r="J55" i="12" s="1"/>
  <c r="H55" i="12"/>
  <c r="G55" i="12"/>
  <c r="E55" i="12"/>
  <c r="D55" i="12"/>
  <c r="C55" i="12"/>
  <c r="F55" i="12" s="1"/>
  <c r="Y54" i="12"/>
  <c r="X54" i="12"/>
  <c r="Z54" i="12" s="1"/>
  <c r="V54" i="12"/>
  <c r="U54" i="12"/>
  <c r="W54" i="12" s="1"/>
  <c r="T54" i="12"/>
  <c r="S54" i="12"/>
  <c r="R54" i="12"/>
  <c r="Q54" i="12"/>
  <c r="P54" i="12"/>
  <c r="O54" i="12"/>
  <c r="N54" i="12"/>
  <c r="M54" i="12"/>
  <c r="L54" i="12"/>
  <c r="K54" i="12"/>
  <c r="I54" i="12"/>
  <c r="J54" i="12" s="1"/>
  <c r="H54" i="12"/>
  <c r="G54" i="12"/>
  <c r="E54" i="12"/>
  <c r="D54" i="12"/>
  <c r="C54" i="12"/>
  <c r="F54" i="12" s="1"/>
  <c r="Y53" i="12"/>
  <c r="X53" i="12"/>
  <c r="Z53" i="12" s="1"/>
  <c r="V53" i="12"/>
  <c r="U53" i="12"/>
  <c r="W53" i="12" s="1"/>
  <c r="T53" i="12"/>
  <c r="S53" i="12"/>
  <c r="R53" i="12"/>
  <c r="Q53" i="12"/>
  <c r="P53" i="12"/>
  <c r="O53" i="12"/>
  <c r="N53" i="12"/>
  <c r="M53" i="12"/>
  <c r="L53" i="12"/>
  <c r="K53" i="12"/>
  <c r="I53" i="12"/>
  <c r="J53" i="12" s="1"/>
  <c r="H53" i="12"/>
  <c r="G53" i="12"/>
  <c r="E53" i="12"/>
  <c r="D53" i="12"/>
  <c r="C53" i="12"/>
  <c r="F53" i="12" s="1"/>
  <c r="Y52" i="12"/>
  <c r="X52" i="12"/>
  <c r="Z52" i="12" s="1"/>
  <c r="V52" i="12"/>
  <c r="U52" i="12"/>
  <c r="W52" i="12" s="1"/>
  <c r="T52" i="12"/>
  <c r="S52" i="12"/>
  <c r="R52" i="12"/>
  <c r="Q52" i="12"/>
  <c r="P52" i="12"/>
  <c r="O52" i="12"/>
  <c r="N52" i="12"/>
  <c r="M52" i="12"/>
  <c r="L52" i="12"/>
  <c r="K52" i="12"/>
  <c r="I52" i="12"/>
  <c r="J52" i="12" s="1"/>
  <c r="H52" i="12"/>
  <c r="G52" i="12"/>
  <c r="E52" i="12"/>
  <c r="D52" i="12"/>
  <c r="C52" i="12"/>
  <c r="F52" i="12" s="1"/>
  <c r="Y51" i="12"/>
  <c r="X51" i="12"/>
  <c r="Z51" i="12" s="1"/>
  <c r="V51" i="12"/>
  <c r="U51" i="12"/>
  <c r="W51" i="12" s="1"/>
  <c r="T51" i="12"/>
  <c r="S51" i="12"/>
  <c r="R51" i="12"/>
  <c r="Q51" i="12"/>
  <c r="P51" i="12"/>
  <c r="O51" i="12"/>
  <c r="N51" i="12"/>
  <c r="M51" i="12"/>
  <c r="L51" i="12"/>
  <c r="K51" i="12"/>
  <c r="I51" i="12"/>
  <c r="J51" i="12" s="1"/>
  <c r="H51" i="12"/>
  <c r="G51" i="12"/>
  <c r="E51" i="12"/>
  <c r="D51" i="12"/>
  <c r="C51" i="12"/>
  <c r="F51" i="12" s="1"/>
  <c r="Y50" i="12"/>
  <c r="X50" i="12"/>
  <c r="Z50" i="12" s="1"/>
  <c r="V50" i="12"/>
  <c r="U50" i="12"/>
  <c r="W50" i="12" s="1"/>
  <c r="T50" i="12"/>
  <c r="S50" i="12"/>
  <c r="R50" i="12"/>
  <c r="Q50" i="12"/>
  <c r="P50" i="12"/>
  <c r="O50" i="12"/>
  <c r="N50" i="12"/>
  <c r="M50" i="12"/>
  <c r="L50" i="12"/>
  <c r="K50" i="12"/>
  <c r="I50" i="12"/>
  <c r="J50" i="12" s="1"/>
  <c r="H50" i="12"/>
  <c r="G50" i="12"/>
  <c r="E50" i="12"/>
  <c r="D50" i="12"/>
  <c r="C50" i="12"/>
  <c r="F50" i="12" s="1"/>
  <c r="Y49" i="12"/>
  <c r="X49" i="12"/>
  <c r="Z49" i="12" s="1"/>
  <c r="V49" i="12"/>
  <c r="U49" i="12"/>
  <c r="W49" i="12" s="1"/>
  <c r="T49" i="12"/>
  <c r="S49" i="12"/>
  <c r="R49" i="12"/>
  <c r="Q49" i="12"/>
  <c r="P49" i="12"/>
  <c r="O49" i="12"/>
  <c r="N49" i="12"/>
  <c r="M49" i="12"/>
  <c r="L49" i="12"/>
  <c r="K49" i="12"/>
  <c r="I49" i="12"/>
  <c r="J49" i="12" s="1"/>
  <c r="H49" i="12"/>
  <c r="G49" i="12"/>
  <c r="E49" i="12"/>
  <c r="D49" i="12"/>
  <c r="D48" i="12" s="1"/>
  <c r="C49" i="12"/>
  <c r="F49" i="12" s="1"/>
  <c r="Y48" i="12"/>
  <c r="X48" i="12"/>
  <c r="Z48" i="12" s="1"/>
  <c r="V48" i="12"/>
  <c r="U48" i="12"/>
  <c r="T48" i="12"/>
  <c r="S48" i="12"/>
  <c r="R48" i="12"/>
  <c r="Q48" i="12"/>
  <c r="P48" i="12"/>
  <c r="O48" i="12"/>
  <c r="N48" i="12"/>
  <c r="M48" i="12"/>
  <c r="L48" i="12"/>
  <c r="K48" i="12"/>
  <c r="I48" i="12"/>
  <c r="J48" i="12" s="1"/>
  <c r="H48" i="12"/>
  <c r="G48" i="12"/>
  <c r="E48" i="12"/>
  <c r="C48" i="12"/>
  <c r="Y47" i="12"/>
  <c r="X47" i="12"/>
  <c r="Z47" i="12" s="1"/>
  <c r="V47" i="12"/>
  <c r="U47" i="12"/>
  <c r="W47" i="12" s="1"/>
  <c r="T47" i="12"/>
  <c r="S47" i="12"/>
  <c r="R47" i="12"/>
  <c r="Q47" i="12"/>
  <c r="P47" i="12"/>
  <c r="O47" i="12"/>
  <c r="N47" i="12"/>
  <c r="M47" i="12"/>
  <c r="L47" i="12"/>
  <c r="K47" i="12"/>
  <c r="I47" i="12"/>
  <c r="J47" i="12" s="1"/>
  <c r="H47" i="12"/>
  <c r="G47" i="12"/>
  <c r="E47" i="12"/>
  <c r="D47" i="12"/>
  <c r="D45" i="12" s="1"/>
  <c r="C47" i="12"/>
  <c r="F47" i="12" s="1"/>
  <c r="Y46" i="12"/>
  <c r="X46" i="12"/>
  <c r="Z46" i="12" s="1"/>
  <c r="V46" i="12"/>
  <c r="U46" i="12"/>
  <c r="W46" i="12" s="1"/>
  <c r="W45" i="12" s="1"/>
  <c r="T46" i="12"/>
  <c r="S46" i="12"/>
  <c r="R46" i="12"/>
  <c r="Q46" i="12"/>
  <c r="P46" i="12"/>
  <c r="P45" i="12" s="1"/>
  <c r="O46" i="12"/>
  <c r="N46" i="12"/>
  <c r="M46" i="12"/>
  <c r="L46" i="12"/>
  <c r="K46" i="12"/>
  <c r="I46" i="12"/>
  <c r="J46" i="12" s="1"/>
  <c r="H46" i="12"/>
  <c r="G46" i="12"/>
  <c r="E46" i="12"/>
  <c r="D46" i="12"/>
  <c r="C46" i="12"/>
  <c r="F46" i="12" s="1"/>
  <c r="Y45" i="12"/>
  <c r="X45" i="12"/>
  <c r="Z45" i="12" s="1"/>
  <c r="V45" i="12"/>
  <c r="U45" i="12"/>
  <c r="T45" i="12"/>
  <c r="S45" i="12"/>
  <c r="R45" i="12"/>
  <c r="Q45" i="12"/>
  <c r="O45" i="12"/>
  <c r="N45" i="12"/>
  <c r="M45" i="12"/>
  <c r="L45" i="12"/>
  <c r="K45" i="12"/>
  <c r="I45" i="12"/>
  <c r="J45" i="12" s="1"/>
  <c r="H45" i="12"/>
  <c r="G45" i="12"/>
  <c r="E45" i="12"/>
  <c r="C45" i="12"/>
  <c r="Y44" i="12"/>
  <c r="X44" i="12"/>
  <c r="Z44" i="12" s="1"/>
  <c r="V44" i="12"/>
  <c r="U44" i="12"/>
  <c r="W44" i="12" s="1"/>
  <c r="T44" i="12"/>
  <c r="S44" i="12"/>
  <c r="R44" i="12"/>
  <c r="Q44" i="12"/>
  <c r="P44" i="12"/>
  <c r="O44" i="12"/>
  <c r="N44" i="12"/>
  <c r="M44" i="12"/>
  <c r="L44" i="12"/>
  <c r="K44" i="12"/>
  <c r="I44" i="12"/>
  <c r="J44" i="12" s="1"/>
  <c r="H44" i="12"/>
  <c r="G44" i="12"/>
  <c r="E44" i="12"/>
  <c r="D44" i="12"/>
  <c r="C44" i="12"/>
  <c r="F44" i="12" s="1"/>
  <c r="Y43" i="12"/>
  <c r="X43" i="12"/>
  <c r="Z43" i="12" s="1"/>
  <c r="V43" i="12"/>
  <c r="U43" i="12"/>
  <c r="W43" i="12" s="1"/>
  <c r="T43" i="12"/>
  <c r="S43" i="12"/>
  <c r="R43" i="12"/>
  <c r="Q43" i="12"/>
  <c r="P43" i="12"/>
  <c r="O43" i="12"/>
  <c r="N43" i="12"/>
  <c r="M43" i="12"/>
  <c r="L43" i="12"/>
  <c r="K43" i="12"/>
  <c r="I43" i="12"/>
  <c r="J43" i="12" s="1"/>
  <c r="H43" i="12"/>
  <c r="G43" i="12"/>
  <c r="E43" i="12"/>
  <c r="D43" i="12"/>
  <c r="C43" i="12"/>
  <c r="F43" i="12" s="1"/>
  <c r="Y42" i="12"/>
  <c r="X42" i="12"/>
  <c r="Z42" i="12" s="1"/>
  <c r="V42" i="12"/>
  <c r="U42" i="12"/>
  <c r="W42" i="12" s="1"/>
  <c r="T42" i="12"/>
  <c r="S42" i="12"/>
  <c r="R42" i="12"/>
  <c r="Q42" i="12"/>
  <c r="P42" i="12"/>
  <c r="O42" i="12"/>
  <c r="N42" i="12"/>
  <c r="M42" i="12"/>
  <c r="L42" i="12"/>
  <c r="K42" i="12"/>
  <c r="I42" i="12"/>
  <c r="J42" i="12" s="1"/>
  <c r="H42" i="12"/>
  <c r="G42" i="12"/>
  <c r="E42" i="12"/>
  <c r="D42" i="12"/>
  <c r="C42" i="12"/>
  <c r="F42" i="12" s="1"/>
  <c r="Y41" i="12"/>
  <c r="X41" i="12"/>
  <c r="Z41" i="12" s="1"/>
  <c r="V41" i="12"/>
  <c r="U41" i="12"/>
  <c r="W41" i="12" s="1"/>
  <c r="T41" i="12"/>
  <c r="S41" i="12"/>
  <c r="R41" i="12"/>
  <c r="Q41" i="12"/>
  <c r="P41" i="12"/>
  <c r="O41" i="12"/>
  <c r="N41" i="12"/>
  <c r="M41" i="12"/>
  <c r="L41" i="12"/>
  <c r="K41" i="12"/>
  <c r="I41" i="12"/>
  <c r="J41" i="12" s="1"/>
  <c r="H41" i="12"/>
  <c r="G41" i="12"/>
  <c r="E41" i="12"/>
  <c r="D41" i="12"/>
  <c r="C41" i="12"/>
  <c r="F41" i="12" s="1"/>
  <c r="Y40" i="12"/>
  <c r="X40" i="12"/>
  <c r="Z40" i="12" s="1"/>
  <c r="V40" i="12"/>
  <c r="U40" i="12"/>
  <c r="W40" i="12" s="1"/>
  <c r="T40" i="12"/>
  <c r="S40" i="12"/>
  <c r="R40" i="12"/>
  <c r="Q40" i="12"/>
  <c r="P40" i="12"/>
  <c r="O40" i="12"/>
  <c r="N40" i="12"/>
  <c r="M40" i="12"/>
  <c r="L40" i="12"/>
  <c r="K40" i="12"/>
  <c r="I40" i="12"/>
  <c r="J40" i="12" s="1"/>
  <c r="H40" i="12"/>
  <c r="G40" i="12"/>
  <c r="E40" i="12"/>
  <c r="D40" i="12"/>
  <c r="C40" i="12"/>
  <c r="F40" i="12" s="1"/>
  <c r="Y39" i="12"/>
  <c r="X39" i="12"/>
  <c r="Z39" i="12" s="1"/>
  <c r="V39" i="12"/>
  <c r="U39" i="12"/>
  <c r="W39" i="12" s="1"/>
  <c r="T39" i="12"/>
  <c r="S39" i="12"/>
  <c r="R39" i="12"/>
  <c r="Q39" i="12"/>
  <c r="P39" i="12"/>
  <c r="O39" i="12"/>
  <c r="N39" i="12"/>
  <c r="M39" i="12"/>
  <c r="L39" i="12"/>
  <c r="K39" i="12"/>
  <c r="I39" i="12"/>
  <c r="J39" i="12" s="1"/>
  <c r="H39" i="12"/>
  <c r="G39" i="12"/>
  <c r="E39" i="12"/>
  <c r="D39" i="12"/>
  <c r="C39" i="12"/>
  <c r="F39" i="12" s="1"/>
  <c r="Y38" i="12"/>
  <c r="X38" i="12"/>
  <c r="Z38" i="12" s="1"/>
  <c r="V38" i="12"/>
  <c r="U38" i="12"/>
  <c r="W38" i="12" s="1"/>
  <c r="T38" i="12"/>
  <c r="S38" i="12"/>
  <c r="R38" i="12"/>
  <c r="Q38" i="12"/>
  <c r="P38" i="12"/>
  <c r="O38" i="12"/>
  <c r="N38" i="12"/>
  <c r="M38" i="12"/>
  <c r="L38" i="12"/>
  <c r="K38" i="12"/>
  <c r="I38" i="12"/>
  <c r="J38" i="12" s="1"/>
  <c r="H38" i="12"/>
  <c r="G38" i="12"/>
  <c r="E38" i="12"/>
  <c r="D38" i="12"/>
  <c r="C38" i="12"/>
  <c r="F38" i="12" s="1"/>
  <c r="Y37" i="12"/>
  <c r="X37" i="12"/>
  <c r="Z37" i="12" s="1"/>
  <c r="V37" i="12"/>
  <c r="U37" i="12"/>
  <c r="W37" i="12" s="1"/>
  <c r="T37" i="12"/>
  <c r="S37" i="12"/>
  <c r="R37" i="12"/>
  <c r="Q37" i="12"/>
  <c r="P37" i="12"/>
  <c r="O37" i="12"/>
  <c r="N37" i="12"/>
  <c r="M37" i="12"/>
  <c r="L37" i="12"/>
  <c r="K37" i="12"/>
  <c r="I37" i="12"/>
  <c r="J37" i="12" s="1"/>
  <c r="H37" i="12"/>
  <c r="G37" i="12"/>
  <c r="E37" i="12"/>
  <c r="D37" i="12"/>
  <c r="C37" i="12"/>
  <c r="F37" i="12" s="1"/>
  <c r="Y36" i="12"/>
  <c r="X36" i="12"/>
  <c r="Z36" i="12" s="1"/>
  <c r="V36" i="12"/>
  <c r="U36" i="12"/>
  <c r="W36" i="12" s="1"/>
  <c r="T36" i="12"/>
  <c r="S36" i="12"/>
  <c r="R36" i="12"/>
  <c r="Q36" i="12"/>
  <c r="P36" i="12"/>
  <c r="O36" i="12"/>
  <c r="N36" i="12"/>
  <c r="M36" i="12"/>
  <c r="L36" i="12"/>
  <c r="K36" i="12"/>
  <c r="I36" i="12"/>
  <c r="J36" i="12" s="1"/>
  <c r="H36" i="12"/>
  <c r="G36" i="12"/>
  <c r="E36" i="12"/>
  <c r="D36" i="12"/>
  <c r="C36" i="12"/>
  <c r="F36" i="12" s="1"/>
  <c r="Y35" i="12"/>
  <c r="X35" i="12"/>
  <c r="Z35" i="12" s="1"/>
  <c r="V35" i="12"/>
  <c r="U35" i="12"/>
  <c r="W35" i="12" s="1"/>
  <c r="T35" i="12"/>
  <c r="S35" i="12"/>
  <c r="R35" i="12"/>
  <c r="Q35" i="12"/>
  <c r="P35" i="12"/>
  <c r="O35" i="12"/>
  <c r="N35" i="12"/>
  <c r="M35" i="12"/>
  <c r="L35" i="12"/>
  <c r="K35" i="12"/>
  <c r="I35" i="12"/>
  <c r="J35" i="12" s="1"/>
  <c r="H35" i="12"/>
  <c r="G35" i="12"/>
  <c r="E35" i="12"/>
  <c r="D35" i="12"/>
  <c r="C35" i="12"/>
  <c r="F35" i="12" s="1"/>
  <c r="Y34" i="12"/>
  <c r="X34" i="12"/>
  <c r="Z34" i="12" s="1"/>
  <c r="V34" i="12"/>
  <c r="U34" i="12"/>
  <c r="W34" i="12" s="1"/>
  <c r="T34" i="12"/>
  <c r="S34" i="12"/>
  <c r="R34" i="12"/>
  <c r="Q34" i="12"/>
  <c r="P34" i="12"/>
  <c r="O34" i="12"/>
  <c r="N34" i="12"/>
  <c r="M34" i="12"/>
  <c r="L34" i="12"/>
  <c r="K34" i="12"/>
  <c r="I34" i="12"/>
  <c r="J34" i="12" s="1"/>
  <c r="H34" i="12"/>
  <c r="G34" i="12"/>
  <c r="E34" i="12"/>
  <c r="D34" i="12"/>
  <c r="C34" i="12"/>
  <c r="F34" i="12" s="1"/>
  <c r="Y33" i="12"/>
  <c r="X33" i="12"/>
  <c r="Z33" i="12" s="1"/>
  <c r="V33" i="12"/>
  <c r="U33" i="12"/>
  <c r="W33" i="12" s="1"/>
  <c r="T33" i="12"/>
  <c r="S33" i="12"/>
  <c r="R33" i="12"/>
  <c r="Q33" i="12"/>
  <c r="P33" i="12"/>
  <c r="O33" i="12"/>
  <c r="N33" i="12"/>
  <c r="M33" i="12"/>
  <c r="L33" i="12"/>
  <c r="K33" i="12"/>
  <c r="I33" i="12"/>
  <c r="J33" i="12" s="1"/>
  <c r="H33" i="12"/>
  <c r="G33" i="12"/>
  <c r="E33" i="12"/>
  <c r="D33" i="12"/>
  <c r="C33" i="12"/>
  <c r="F33" i="12" s="1"/>
  <c r="Y32" i="12"/>
  <c r="X32" i="12"/>
  <c r="Z32" i="12" s="1"/>
  <c r="V32" i="12"/>
  <c r="U32" i="12"/>
  <c r="W32" i="12" s="1"/>
  <c r="W31" i="12" s="1"/>
  <c r="T32" i="12"/>
  <c r="S32" i="12"/>
  <c r="R32" i="12"/>
  <c r="Q32" i="12"/>
  <c r="P32" i="12"/>
  <c r="O32" i="12"/>
  <c r="N32" i="12"/>
  <c r="M32" i="12"/>
  <c r="L32" i="12"/>
  <c r="K32" i="12"/>
  <c r="I32" i="12"/>
  <c r="J32" i="12" s="1"/>
  <c r="H32" i="12"/>
  <c r="G32" i="12"/>
  <c r="E32" i="12"/>
  <c r="D32" i="12"/>
  <c r="C32" i="12"/>
  <c r="F32" i="12" s="1"/>
  <c r="Y31" i="12"/>
  <c r="X31" i="12"/>
  <c r="Z31" i="12" s="1"/>
  <c r="V31" i="12"/>
  <c r="U31" i="12"/>
  <c r="T31" i="12"/>
  <c r="S31" i="12"/>
  <c r="R31" i="12"/>
  <c r="Q31" i="12"/>
  <c r="P31" i="12"/>
  <c r="O31" i="12"/>
  <c r="N31" i="12"/>
  <c r="M31" i="12"/>
  <c r="L31" i="12"/>
  <c r="K31" i="12"/>
  <c r="I31" i="12"/>
  <c r="J31" i="12" s="1"/>
  <c r="H31" i="12"/>
  <c r="G31" i="12"/>
  <c r="E31" i="12"/>
  <c r="D31" i="12"/>
  <c r="C31" i="12"/>
  <c r="Y76" i="10"/>
  <c r="X76" i="10"/>
  <c r="Z76" i="10" s="1"/>
  <c r="V76" i="10"/>
  <c r="W76" i="10" s="1"/>
  <c r="U76" i="10"/>
  <c r="T76" i="10"/>
  <c r="S76" i="10"/>
  <c r="R76" i="10"/>
  <c r="Q76" i="10"/>
  <c r="P76" i="10"/>
  <c r="O76" i="10"/>
  <c r="N76" i="10"/>
  <c r="M76" i="10"/>
  <c r="L76" i="10"/>
  <c r="K76" i="10"/>
  <c r="J76" i="10"/>
  <c r="I76" i="10"/>
  <c r="H76" i="10"/>
  <c r="G76" i="10"/>
  <c r="E76" i="10"/>
  <c r="D76" i="10"/>
  <c r="F76" i="10" s="1"/>
  <c r="C76" i="10"/>
  <c r="Y75" i="10"/>
  <c r="X75" i="10"/>
  <c r="Z75" i="10" s="1"/>
  <c r="V75" i="10"/>
  <c r="W75" i="10" s="1"/>
  <c r="U75" i="10"/>
  <c r="T75" i="10"/>
  <c r="S75" i="10"/>
  <c r="R75" i="10"/>
  <c r="Q75" i="10"/>
  <c r="P75" i="10"/>
  <c r="O75" i="10"/>
  <c r="N75" i="10"/>
  <c r="M75" i="10"/>
  <c r="L75" i="10"/>
  <c r="K75" i="10"/>
  <c r="J75" i="10"/>
  <c r="I75" i="10"/>
  <c r="H75" i="10"/>
  <c r="G75" i="10"/>
  <c r="E75" i="10"/>
  <c r="D75" i="10"/>
  <c r="F75" i="10" s="1"/>
  <c r="C75" i="10"/>
  <c r="Y74" i="10"/>
  <c r="X74" i="10"/>
  <c r="Z74" i="10" s="1"/>
  <c r="V74" i="10"/>
  <c r="W74" i="10" s="1"/>
  <c r="U74" i="10"/>
  <c r="T74" i="10"/>
  <c r="S74" i="10"/>
  <c r="R74" i="10"/>
  <c r="Q74" i="10"/>
  <c r="P74" i="10"/>
  <c r="O74" i="10"/>
  <c r="N74" i="10"/>
  <c r="M74" i="10"/>
  <c r="L74" i="10"/>
  <c r="K74" i="10"/>
  <c r="J74" i="10"/>
  <c r="I74" i="10"/>
  <c r="H74" i="10"/>
  <c r="G74" i="10"/>
  <c r="E74" i="10"/>
  <c r="D74" i="10"/>
  <c r="F74" i="10" s="1"/>
  <c r="C74" i="10"/>
  <c r="Y73" i="10"/>
  <c r="X73" i="10"/>
  <c r="Z73" i="10" s="1"/>
  <c r="V73" i="10"/>
  <c r="W73" i="10" s="1"/>
  <c r="U73" i="10"/>
  <c r="T73" i="10"/>
  <c r="S73" i="10"/>
  <c r="R73" i="10"/>
  <c r="Q73" i="10"/>
  <c r="P73" i="10"/>
  <c r="O73" i="10"/>
  <c r="N73" i="10"/>
  <c r="M73" i="10"/>
  <c r="L73" i="10"/>
  <c r="K73" i="10"/>
  <c r="J73" i="10"/>
  <c r="I73" i="10"/>
  <c r="H73" i="10"/>
  <c r="G73" i="10"/>
  <c r="E73" i="10"/>
  <c r="D73" i="10"/>
  <c r="F73" i="10" s="1"/>
  <c r="C73" i="10"/>
  <c r="Y72" i="10"/>
  <c r="X72" i="10"/>
  <c r="Z72" i="10" s="1"/>
  <c r="V72" i="10"/>
  <c r="W72" i="10" s="1"/>
  <c r="U72" i="10"/>
  <c r="T72" i="10"/>
  <c r="S72" i="10"/>
  <c r="R72" i="10"/>
  <c r="Q72" i="10"/>
  <c r="P72" i="10"/>
  <c r="O72" i="10"/>
  <c r="N72" i="10"/>
  <c r="M72" i="10"/>
  <c r="L72" i="10"/>
  <c r="K72" i="10"/>
  <c r="J72" i="10"/>
  <c r="I72" i="10"/>
  <c r="H72" i="10"/>
  <c r="G72" i="10"/>
  <c r="E72" i="10"/>
  <c r="D72" i="10"/>
  <c r="D63" i="10" s="1"/>
  <c r="C72" i="10"/>
  <c r="Y71" i="10"/>
  <c r="X71" i="10"/>
  <c r="Z71" i="10" s="1"/>
  <c r="V71" i="10"/>
  <c r="W71" i="10" s="1"/>
  <c r="U71" i="10"/>
  <c r="T71" i="10"/>
  <c r="S71" i="10"/>
  <c r="R71" i="10"/>
  <c r="Q71" i="10"/>
  <c r="P71" i="10"/>
  <c r="P63" i="10" s="1"/>
  <c r="O71" i="10"/>
  <c r="N71" i="10"/>
  <c r="M71" i="10"/>
  <c r="L71" i="10"/>
  <c r="K71" i="10"/>
  <c r="J71" i="10"/>
  <c r="I71" i="10"/>
  <c r="H71" i="10"/>
  <c r="G71" i="10"/>
  <c r="E71" i="10"/>
  <c r="D71" i="10"/>
  <c r="F71" i="10" s="1"/>
  <c r="C71" i="10"/>
  <c r="Y70" i="10"/>
  <c r="X70" i="10"/>
  <c r="Z70" i="10" s="1"/>
  <c r="V70" i="10"/>
  <c r="W70" i="10" s="1"/>
  <c r="U70" i="10"/>
  <c r="T70" i="10"/>
  <c r="S70" i="10"/>
  <c r="R70" i="10"/>
  <c r="Q70" i="10"/>
  <c r="P70" i="10"/>
  <c r="O70" i="10"/>
  <c r="N70" i="10"/>
  <c r="M70" i="10"/>
  <c r="L70" i="10"/>
  <c r="K70" i="10"/>
  <c r="J70" i="10"/>
  <c r="I70" i="10"/>
  <c r="H70" i="10"/>
  <c r="G70" i="10"/>
  <c r="E70" i="10"/>
  <c r="D70" i="10"/>
  <c r="F70" i="10" s="1"/>
  <c r="C70" i="10"/>
  <c r="Y69" i="10"/>
  <c r="X69" i="10"/>
  <c r="Z69" i="10" s="1"/>
  <c r="V69" i="10"/>
  <c r="W69" i="10" s="1"/>
  <c r="U69" i="10"/>
  <c r="T69" i="10"/>
  <c r="S69" i="10"/>
  <c r="R69" i="10"/>
  <c r="Q69" i="10"/>
  <c r="P69" i="10"/>
  <c r="O69" i="10"/>
  <c r="N69" i="10"/>
  <c r="M69" i="10"/>
  <c r="L69" i="10"/>
  <c r="K69" i="10"/>
  <c r="J69" i="10"/>
  <c r="I69" i="10"/>
  <c r="H69" i="10"/>
  <c r="G69" i="10"/>
  <c r="E69" i="10"/>
  <c r="D69" i="10"/>
  <c r="F69" i="10" s="1"/>
  <c r="C69" i="10"/>
  <c r="Y68" i="10"/>
  <c r="X68" i="10"/>
  <c r="Z68" i="10" s="1"/>
  <c r="V68" i="10"/>
  <c r="W68" i="10" s="1"/>
  <c r="U68" i="10"/>
  <c r="T68" i="10"/>
  <c r="S68" i="10"/>
  <c r="R68" i="10"/>
  <c r="Q68" i="10"/>
  <c r="P68" i="10"/>
  <c r="O68" i="10"/>
  <c r="N68" i="10"/>
  <c r="M68" i="10"/>
  <c r="L68" i="10"/>
  <c r="K68" i="10"/>
  <c r="J68" i="10"/>
  <c r="I68" i="10"/>
  <c r="H68" i="10"/>
  <c r="G68" i="10"/>
  <c r="E68" i="10"/>
  <c r="D68" i="10"/>
  <c r="F68" i="10" s="1"/>
  <c r="C68" i="10"/>
  <c r="Y67" i="10"/>
  <c r="X67" i="10"/>
  <c r="Z67" i="10" s="1"/>
  <c r="V67" i="10"/>
  <c r="W67" i="10" s="1"/>
  <c r="U67" i="10"/>
  <c r="T67" i="10"/>
  <c r="S67" i="10"/>
  <c r="R67" i="10"/>
  <c r="Q67" i="10"/>
  <c r="P67" i="10"/>
  <c r="O67" i="10"/>
  <c r="N67" i="10"/>
  <c r="M67" i="10"/>
  <c r="L67" i="10"/>
  <c r="K67" i="10"/>
  <c r="J67" i="10"/>
  <c r="I67" i="10"/>
  <c r="H67" i="10"/>
  <c r="G67" i="10"/>
  <c r="E67" i="10"/>
  <c r="D67" i="10"/>
  <c r="F67" i="10" s="1"/>
  <c r="C67" i="10"/>
  <c r="Y66" i="10"/>
  <c r="X66" i="10"/>
  <c r="Z66" i="10" s="1"/>
  <c r="V66" i="10"/>
  <c r="W66" i="10" s="1"/>
  <c r="U66" i="10"/>
  <c r="T66" i="10"/>
  <c r="S66" i="10"/>
  <c r="R66" i="10"/>
  <c r="Q66" i="10"/>
  <c r="P66" i="10"/>
  <c r="O66" i="10"/>
  <c r="N66" i="10"/>
  <c r="M66" i="10"/>
  <c r="L66" i="10"/>
  <c r="K66" i="10"/>
  <c r="J66" i="10"/>
  <c r="I66" i="10"/>
  <c r="H66" i="10"/>
  <c r="G66" i="10"/>
  <c r="E66" i="10"/>
  <c r="D66" i="10"/>
  <c r="F66" i="10" s="1"/>
  <c r="C66" i="10"/>
  <c r="Y65" i="10"/>
  <c r="X65" i="10"/>
  <c r="Z65" i="10" s="1"/>
  <c r="V65" i="10"/>
  <c r="W65" i="10" s="1"/>
  <c r="U65" i="10"/>
  <c r="T65" i="10"/>
  <c r="S65" i="10"/>
  <c r="R65" i="10"/>
  <c r="Q65" i="10"/>
  <c r="P65" i="10"/>
  <c r="O65" i="10"/>
  <c r="N65" i="10"/>
  <c r="M65" i="10"/>
  <c r="L65" i="10"/>
  <c r="K65" i="10"/>
  <c r="J65" i="10"/>
  <c r="I65" i="10"/>
  <c r="H65" i="10"/>
  <c r="G65" i="10"/>
  <c r="E65" i="10"/>
  <c r="D65" i="10"/>
  <c r="F65" i="10" s="1"/>
  <c r="C65" i="10"/>
  <c r="Y64" i="10"/>
  <c r="X64" i="10"/>
  <c r="Z64" i="10" s="1"/>
  <c r="V64" i="10"/>
  <c r="W64" i="10" s="1"/>
  <c r="W63" i="10" s="1"/>
  <c r="U64" i="10"/>
  <c r="T64" i="10"/>
  <c r="S64" i="10"/>
  <c r="R64" i="10"/>
  <c r="Q64" i="10"/>
  <c r="P64" i="10"/>
  <c r="O64" i="10"/>
  <c r="N64" i="10"/>
  <c r="M64" i="10"/>
  <c r="L64" i="10"/>
  <c r="K64" i="10"/>
  <c r="J64" i="10"/>
  <c r="I64" i="10"/>
  <c r="H64" i="10"/>
  <c r="G64" i="10"/>
  <c r="E64" i="10"/>
  <c r="D64" i="10"/>
  <c r="F64" i="10" s="1"/>
  <c r="C64" i="10"/>
  <c r="Y63" i="10"/>
  <c r="X63" i="10"/>
  <c r="Z63" i="10" s="1"/>
  <c r="V63" i="10"/>
  <c r="U63" i="10"/>
  <c r="T63" i="10"/>
  <c r="S63" i="10"/>
  <c r="R63" i="10"/>
  <c r="Q63" i="10"/>
  <c r="O63" i="10"/>
  <c r="N63" i="10"/>
  <c r="M63" i="10"/>
  <c r="L63" i="10"/>
  <c r="K63" i="10"/>
  <c r="J63" i="10"/>
  <c r="I63" i="10"/>
  <c r="H63" i="10"/>
  <c r="G63" i="10"/>
  <c r="E63" i="10"/>
  <c r="C63" i="10"/>
  <c r="Y62" i="10"/>
  <c r="X62" i="10"/>
  <c r="Z62" i="10" s="1"/>
  <c r="V62" i="10"/>
  <c r="W62" i="10" s="1"/>
  <c r="U62" i="10"/>
  <c r="T62" i="10"/>
  <c r="S62" i="10"/>
  <c r="R62" i="10"/>
  <c r="Q62" i="10"/>
  <c r="P62" i="10"/>
  <c r="O62" i="10"/>
  <c r="N62" i="10"/>
  <c r="M62" i="10"/>
  <c r="L62" i="10"/>
  <c r="K62" i="10"/>
  <c r="J62" i="10"/>
  <c r="I62" i="10"/>
  <c r="H62" i="10"/>
  <c r="G62" i="10"/>
  <c r="E62" i="10"/>
  <c r="D62" i="10"/>
  <c r="F62" i="10" s="1"/>
  <c r="C62" i="10"/>
  <c r="Y61" i="10"/>
  <c r="X61" i="10"/>
  <c r="Z61" i="10" s="1"/>
  <c r="V61" i="10"/>
  <c r="W61" i="10" s="1"/>
  <c r="U61" i="10"/>
  <c r="T61" i="10"/>
  <c r="S61" i="10"/>
  <c r="R61" i="10"/>
  <c r="Q61" i="10"/>
  <c r="P61" i="10"/>
  <c r="O61" i="10"/>
  <c r="N61" i="10"/>
  <c r="M61" i="10"/>
  <c r="L61" i="10"/>
  <c r="K61" i="10"/>
  <c r="J61" i="10"/>
  <c r="I61" i="10"/>
  <c r="H61" i="10"/>
  <c r="G61" i="10"/>
  <c r="E61" i="10"/>
  <c r="D61" i="10"/>
  <c r="F61" i="10" s="1"/>
  <c r="C61" i="10"/>
  <c r="Y60" i="10"/>
  <c r="X60" i="10"/>
  <c r="Z60" i="10" s="1"/>
  <c r="V60" i="10"/>
  <c r="W60" i="10" s="1"/>
  <c r="U60" i="10"/>
  <c r="T60" i="10"/>
  <c r="S60" i="10"/>
  <c r="R60" i="10"/>
  <c r="Q60" i="10"/>
  <c r="P60" i="10"/>
  <c r="O60" i="10"/>
  <c r="N60" i="10"/>
  <c r="M60" i="10"/>
  <c r="L60" i="10"/>
  <c r="K60" i="10"/>
  <c r="J60" i="10"/>
  <c r="I60" i="10"/>
  <c r="H60" i="10"/>
  <c r="G60" i="10"/>
  <c r="E60" i="10"/>
  <c r="D60" i="10"/>
  <c r="F60" i="10" s="1"/>
  <c r="C60" i="10"/>
  <c r="Y59" i="10"/>
  <c r="X59" i="10"/>
  <c r="Z59" i="10" s="1"/>
  <c r="V59" i="10"/>
  <c r="W59" i="10" s="1"/>
  <c r="U59" i="10"/>
  <c r="T59" i="10"/>
  <c r="S59" i="10"/>
  <c r="R59" i="10"/>
  <c r="Q59" i="10"/>
  <c r="P59" i="10"/>
  <c r="O59" i="10"/>
  <c r="N59" i="10"/>
  <c r="M59" i="10"/>
  <c r="L59" i="10"/>
  <c r="K59" i="10"/>
  <c r="J59" i="10"/>
  <c r="I59" i="10"/>
  <c r="H59" i="10"/>
  <c r="G59" i="10"/>
  <c r="E59" i="10"/>
  <c r="D59" i="10"/>
  <c r="F59" i="10" s="1"/>
  <c r="C59" i="10"/>
  <c r="Y58" i="10"/>
  <c r="X58" i="10"/>
  <c r="Z58" i="10" s="1"/>
  <c r="V58" i="10"/>
  <c r="W58" i="10" s="1"/>
  <c r="U58" i="10"/>
  <c r="T58" i="10"/>
  <c r="S58" i="10"/>
  <c r="R58" i="10"/>
  <c r="Q58" i="10"/>
  <c r="P58" i="10"/>
  <c r="O58" i="10"/>
  <c r="N58" i="10"/>
  <c r="M58" i="10"/>
  <c r="L58" i="10"/>
  <c r="K58" i="10"/>
  <c r="J58" i="10"/>
  <c r="I58" i="10"/>
  <c r="H58" i="10"/>
  <c r="G58" i="10"/>
  <c r="E58" i="10"/>
  <c r="D58" i="10"/>
  <c r="F58" i="10" s="1"/>
  <c r="C58" i="10"/>
  <c r="Y57" i="10"/>
  <c r="X57" i="10"/>
  <c r="Z57" i="10" s="1"/>
  <c r="V57" i="10"/>
  <c r="U57" i="10"/>
  <c r="W57" i="10" s="1"/>
  <c r="T57" i="10"/>
  <c r="S57" i="10"/>
  <c r="R57" i="10"/>
  <c r="Q57" i="10"/>
  <c r="P57" i="10"/>
  <c r="O57" i="10"/>
  <c r="N57" i="10"/>
  <c r="M57" i="10"/>
  <c r="L57" i="10"/>
  <c r="K57" i="10"/>
  <c r="I57" i="10"/>
  <c r="H57" i="10"/>
  <c r="G57" i="10"/>
  <c r="J57" i="10" s="1"/>
  <c r="E57" i="10"/>
  <c r="D57" i="10"/>
  <c r="F57" i="10" s="1"/>
  <c r="C57" i="10"/>
  <c r="Y56" i="10"/>
  <c r="X56" i="10"/>
  <c r="Z56" i="10" s="1"/>
  <c r="V56" i="10"/>
  <c r="U56" i="10"/>
  <c r="W56" i="10" s="1"/>
  <c r="T56" i="10"/>
  <c r="S56" i="10"/>
  <c r="R56" i="10"/>
  <c r="Q56" i="10"/>
  <c r="P56" i="10"/>
  <c r="O56" i="10"/>
  <c r="N56" i="10"/>
  <c r="M56" i="10"/>
  <c r="L56" i="10"/>
  <c r="K56" i="10"/>
  <c r="I56" i="10"/>
  <c r="H56" i="10"/>
  <c r="G56" i="10"/>
  <c r="J56" i="10" s="1"/>
  <c r="E56" i="10"/>
  <c r="D56" i="10"/>
  <c r="F56" i="10" s="1"/>
  <c r="C56" i="10"/>
  <c r="Y55" i="10"/>
  <c r="X55" i="10"/>
  <c r="Z55" i="10" s="1"/>
  <c r="V55" i="10"/>
  <c r="U55" i="10"/>
  <c r="W55" i="10" s="1"/>
  <c r="T55" i="10"/>
  <c r="S55" i="10"/>
  <c r="R55" i="10"/>
  <c r="Q55" i="10"/>
  <c r="P55" i="10"/>
  <c r="O55" i="10"/>
  <c r="N55" i="10"/>
  <c r="M55" i="10"/>
  <c r="L55" i="10"/>
  <c r="K55" i="10"/>
  <c r="I55" i="10"/>
  <c r="H55" i="10"/>
  <c r="G55" i="10"/>
  <c r="J55" i="10" s="1"/>
  <c r="E55" i="10"/>
  <c r="D55" i="10"/>
  <c r="F55" i="10" s="1"/>
  <c r="C55" i="10"/>
  <c r="Y54" i="10"/>
  <c r="X54" i="10"/>
  <c r="Z54" i="10" s="1"/>
  <c r="V54" i="10"/>
  <c r="U54" i="10"/>
  <c r="W54" i="10" s="1"/>
  <c r="T54" i="10"/>
  <c r="S54" i="10"/>
  <c r="R54" i="10"/>
  <c r="Q54" i="10"/>
  <c r="P54" i="10"/>
  <c r="O54" i="10"/>
  <c r="N54" i="10"/>
  <c r="M54" i="10"/>
  <c r="L54" i="10"/>
  <c r="K54" i="10"/>
  <c r="I54" i="10"/>
  <c r="H54" i="10"/>
  <c r="G54" i="10"/>
  <c r="J54" i="10" s="1"/>
  <c r="E54" i="10"/>
  <c r="D54" i="10"/>
  <c r="F54" i="10" s="1"/>
  <c r="C54" i="10"/>
  <c r="Y53" i="10"/>
  <c r="X53" i="10"/>
  <c r="Z53" i="10" s="1"/>
  <c r="V53" i="10"/>
  <c r="U53" i="10"/>
  <c r="W53" i="10" s="1"/>
  <c r="T53" i="10"/>
  <c r="S53" i="10"/>
  <c r="R53" i="10"/>
  <c r="Q53" i="10"/>
  <c r="P53" i="10"/>
  <c r="O53" i="10"/>
  <c r="N53" i="10"/>
  <c r="M53" i="10"/>
  <c r="L53" i="10"/>
  <c r="K53" i="10"/>
  <c r="I53" i="10"/>
  <c r="H53" i="10"/>
  <c r="G53" i="10"/>
  <c r="J53" i="10" s="1"/>
  <c r="E53" i="10"/>
  <c r="D53" i="10"/>
  <c r="F53" i="10" s="1"/>
  <c r="C53" i="10"/>
  <c r="Y52" i="10"/>
  <c r="X52" i="10"/>
  <c r="Z52" i="10" s="1"/>
  <c r="V52" i="10"/>
  <c r="U52" i="10"/>
  <c r="W52" i="10" s="1"/>
  <c r="T52" i="10"/>
  <c r="S52" i="10"/>
  <c r="R52" i="10"/>
  <c r="Q52" i="10"/>
  <c r="P52" i="10"/>
  <c r="O52" i="10"/>
  <c r="N52" i="10"/>
  <c r="M52" i="10"/>
  <c r="L52" i="10"/>
  <c r="K52" i="10"/>
  <c r="I52" i="10"/>
  <c r="H52" i="10"/>
  <c r="G52" i="10"/>
  <c r="J52" i="10" s="1"/>
  <c r="E52" i="10"/>
  <c r="D52" i="10"/>
  <c r="F52" i="10" s="1"/>
  <c r="C52" i="10"/>
  <c r="Y51" i="10"/>
  <c r="X51" i="10"/>
  <c r="Z51" i="10" s="1"/>
  <c r="V51" i="10"/>
  <c r="U51" i="10"/>
  <c r="W51" i="10" s="1"/>
  <c r="T51" i="10"/>
  <c r="S51" i="10"/>
  <c r="R51" i="10"/>
  <c r="Q51" i="10"/>
  <c r="P51" i="10"/>
  <c r="O51" i="10"/>
  <c r="N51" i="10"/>
  <c r="M51" i="10"/>
  <c r="L51" i="10"/>
  <c r="K51" i="10"/>
  <c r="I51" i="10"/>
  <c r="H51" i="10"/>
  <c r="G51" i="10"/>
  <c r="J51" i="10" s="1"/>
  <c r="E51" i="10"/>
  <c r="D51" i="10"/>
  <c r="F51" i="10" s="1"/>
  <c r="C51" i="10"/>
  <c r="Y50" i="10"/>
  <c r="X50" i="10"/>
  <c r="Z50" i="10" s="1"/>
  <c r="V50" i="10"/>
  <c r="U50" i="10"/>
  <c r="W50" i="10" s="1"/>
  <c r="T50" i="10"/>
  <c r="S50" i="10"/>
  <c r="R50" i="10"/>
  <c r="Q50" i="10"/>
  <c r="P50" i="10"/>
  <c r="O50" i="10"/>
  <c r="N50" i="10"/>
  <c r="M50" i="10"/>
  <c r="L50" i="10"/>
  <c r="K50" i="10"/>
  <c r="I50" i="10"/>
  <c r="H50" i="10"/>
  <c r="G50" i="10"/>
  <c r="J50" i="10" s="1"/>
  <c r="E50" i="10"/>
  <c r="D50" i="10"/>
  <c r="F50" i="10" s="1"/>
  <c r="C50" i="10"/>
  <c r="Y49" i="10"/>
  <c r="X49" i="10"/>
  <c r="Z49" i="10" s="1"/>
  <c r="V49" i="10"/>
  <c r="U49" i="10"/>
  <c r="W49" i="10" s="1"/>
  <c r="T49" i="10"/>
  <c r="S49" i="10"/>
  <c r="R49" i="10"/>
  <c r="Q49" i="10"/>
  <c r="P49" i="10"/>
  <c r="O49" i="10"/>
  <c r="N49" i="10"/>
  <c r="M49" i="10"/>
  <c r="L49" i="10"/>
  <c r="K49" i="10"/>
  <c r="I49" i="10"/>
  <c r="H49" i="10"/>
  <c r="G49" i="10"/>
  <c r="J49" i="10" s="1"/>
  <c r="E49" i="10"/>
  <c r="D49" i="10"/>
  <c r="F49" i="10" s="1"/>
  <c r="C49" i="10"/>
  <c r="Y48" i="10"/>
  <c r="X48" i="10"/>
  <c r="Z48" i="10" s="1"/>
  <c r="V48" i="10"/>
  <c r="U48" i="10"/>
  <c r="T48" i="10"/>
  <c r="S48" i="10"/>
  <c r="R48" i="10"/>
  <c r="Q48" i="10"/>
  <c r="P48" i="10"/>
  <c r="O48" i="10"/>
  <c r="N48" i="10"/>
  <c r="M48" i="10"/>
  <c r="L48" i="10"/>
  <c r="K48" i="10"/>
  <c r="I48" i="10"/>
  <c r="H48" i="10"/>
  <c r="G48" i="10"/>
  <c r="J48" i="10" s="1"/>
  <c r="E48" i="10"/>
  <c r="C48" i="10"/>
  <c r="Y47" i="10"/>
  <c r="X47" i="10"/>
  <c r="Z47" i="10" s="1"/>
  <c r="V47" i="10"/>
  <c r="U47" i="10"/>
  <c r="W47" i="10" s="1"/>
  <c r="T47" i="10"/>
  <c r="S47" i="10"/>
  <c r="R47" i="10"/>
  <c r="Q47" i="10"/>
  <c r="P47" i="10"/>
  <c r="O47" i="10"/>
  <c r="N47" i="10"/>
  <c r="M47" i="10"/>
  <c r="L47" i="10"/>
  <c r="K47" i="10"/>
  <c r="I47" i="10"/>
  <c r="H47" i="10"/>
  <c r="G47" i="10"/>
  <c r="J47" i="10" s="1"/>
  <c r="E47" i="10"/>
  <c r="D47" i="10"/>
  <c r="F47" i="10" s="1"/>
  <c r="C47" i="10"/>
  <c r="Y46" i="10"/>
  <c r="X46" i="10"/>
  <c r="Z46" i="10" s="1"/>
  <c r="V46" i="10"/>
  <c r="U46" i="10"/>
  <c r="W46" i="10" s="1"/>
  <c r="W45" i="10" s="1"/>
  <c r="T46" i="10"/>
  <c r="S46" i="10"/>
  <c r="R46" i="10"/>
  <c r="Q46" i="10"/>
  <c r="P46" i="10"/>
  <c r="O46" i="10"/>
  <c r="N46" i="10"/>
  <c r="M46" i="10"/>
  <c r="L46" i="10"/>
  <c r="K46" i="10"/>
  <c r="I46" i="10"/>
  <c r="H46" i="10"/>
  <c r="G46" i="10"/>
  <c r="J46" i="10" s="1"/>
  <c r="E46" i="10"/>
  <c r="D46" i="10"/>
  <c r="F46" i="10" s="1"/>
  <c r="F45" i="10" s="1"/>
  <c r="C46" i="10"/>
  <c r="Y45" i="10"/>
  <c r="X45" i="10"/>
  <c r="Z45" i="10" s="1"/>
  <c r="V45" i="10"/>
  <c r="U45" i="10"/>
  <c r="T45" i="10"/>
  <c r="S45" i="10"/>
  <c r="R45" i="10"/>
  <c r="Q45" i="10"/>
  <c r="P45" i="10"/>
  <c r="O45" i="10"/>
  <c r="N45" i="10"/>
  <c r="M45" i="10"/>
  <c r="L45" i="10"/>
  <c r="K45" i="10"/>
  <c r="I45" i="10"/>
  <c r="H45" i="10"/>
  <c r="G45" i="10"/>
  <c r="J45" i="10" s="1"/>
  <c r="E45" i="10"/>
  <c r="C45" i="10"/>
  <c r="Y44" i="10"/>
  <c r="X44" i="10"/>
  <c r="Z44" i="10" s="1"/>
  <c r="V44" i="10"/>
  <c r="U44" i="10"/>
  <c r="W44" i="10" s="1"/>
  <c r="T44" i="10"/>
  <c r="S44" i="10"/>
  <c r="R44" i="10"/>
  <c r="Q44" i="10"/>
  <c r="P44" i="10"/>
  <c r="O44" i="10"/>
  <c r="N44" i="10"/>
  <c r="M44" i="10"/>
  <c r="L44" i="10"/>
  <c r="K44" i="10"/>
  <c r="I44" i="10"/>
  <c r="H44" i="10"/>
  <c r="G44" i="10"/>
  <c r="J44" i="10" s="1"/>
  <c r="E44" i="10"/>
  <c r="D44" i="10"/>
  <c r="C44" i="10"/>
  <c r="F44" i="10" s="1"/>
  <c r="Y43" i="10"/>
  <c r="X43" i="10"/>
  <c r="Z43" i="10" s="1"/>
  <c r="V43" i="10"/>
  <c r="U43" i="10"/>
  <c r="W43" i="10" s="1"/>
  <c r="T43" i="10"/>
  <c r="S43" i="10"/>
  <c r="R43" i="10"/>
  <c r="Q43" i="10"/>
  <c r="P43" i="10"/>
  <c r="O43" i="10"/>
  <c r="N43" i="10"/>
  <c r="M43" i="10"/>
  <c r="L43" i="10"/>
  <c r="K43" i="10"/>
  <c r="I43" i="10"/>
  <c r="H43" i="10"/>
  <c r="G43" i="10"/>
  <c r="J43" i="10" s="1"/>
  <c r="E43" i="10"/>
  <c r="D43" i="10"/>
  <c r="C43" i="10"/>
  <c r="F43" i="10" s="1"/>
  <c r="Y42" i="10"/>
  <c r="X42" i="10"/>
  <c r="Z42" i="10" s="1"/>
  <c r="V42" i="10"/>
  <c r="U42" i="10"/>
  <c r="W42" i="10" s="1"/>
  <c r="T42" i="10"/>
  <c r="S42" i="10"/>
  <c r="R42" i="10"/>
  <c r="Q42" i="10"/>
  <c r="P42" i="10"/>
  <c r="O42" i="10"/>
  <c r="N42" i="10"/>
  <c r="M42" i="10"/>
  <c r="L42" i="10"/>
  <c r="K42" i="10"/>
  <c r="I42" i="10"/>
  <c r="H42" i="10"/>
  <c r="G42" i="10"/>
  <c r="J42" i="10" s="1"/>
  <c r="E42" i="10"/>
  <c r="D42" i="10"/>
  <c r="C42" i="10"/>
  <c r="F42" i="10" s="1"/>
  <c r="Y41" i="10"/>
  <c r="X41" i="10"/>
  <c r="Z41" i="10" s="1"/>
  <c r="V41" i="10"/>
  <c r="U41" i="10"/>
  <c r="W41" i="10" s="1"/>
  <c r="T41" i="10"/>
  <c r="S41" i="10"/>
  <c r="R41" i="10"/>
  <c r="Q41" i="10"/>
  <c r="P41" i="10"/>
  <c r="O41" i="10"/>
  <c r="N41" i="10"/>
  <c r="M41" i="10"/>
  <c r="L41" i="10"/>
  <c r="K41" i="10"/>
  <c r="I41" i="10"/>
  <c r="H41" i="10"/>
  <c r="G41" i="10"/>
  <c r="J41" i="10" s="1"/>
  <c r="E41" i="10"/>
  <c r="D41" i="10"/>
  <c r="C41" i="10"/>
  <c r="F41" i="10" s="1"/>
  <c r="Y40" i="10"/>
  <c r="X40" i="10"/>
  <c r="Z40" i="10" s="1"/>
  <c r="V40" i="10"/>
  <c r="U40" i="10"/>
  <c r="W40" i="10" s="1"/>
  <c r="T40" i="10"/>
  <c r="S40" i="10"/>
  <c r="R40" i="10"/>
  <c r="Q40" i="10"/>
  <c r="P40" i="10"/>
  <c r="O40" i="10"/>
  <c r="N40" i="10"/>
  <c r="M40" i="10"/>
  <c r="L40" i="10"/>
  <c r="K40" i="10"/>
  <c r="I40" i="10"/>
  <c r="H40" i="10"/>
  <c r="G40" i="10"/>
  <c r="J40" i="10" s="1"/>
  <c r="E40" i="10"/>
  <c r="D40" i="10"/>
  <c r="C40" i="10"/>
  <c r="F40" i="10" s="1"/>
  <c r="Y39" i="10"/>
  <c r="X39" i="10"/>
  <c r="Z39" i="10" s="1"/>
  <c r="V39" i="10"/>
  <c r="U39" i="10"/>
  <c r="W39" i="10" s="1"/>
  <c r="T39" i="10"/>
  <c r="S39" i="10"/>
  <c r="R39" i="10"/>
  <c r="Q39" i="10"/>
  <c r="P39" i="10"/>
  <c r="O39" i="10"/>
  <c r="N39" i="10"/>
  <c r="M39" i="10"/>
  <c r="L39" i="10"/>
  <c r="K39" i="10"/>
  <c r="I39" i="10"/>
  <c r="H39" i="10"/>
  <c r="G39" i="10"/>
  <c r="J39" i="10" s="1"/>
  <c r="E39" i="10"/>
  <c r="D39" i="10"/>
  <c r="C39" i="10"/>
  <c r="F39" i="10" s="1"/>
  <c r="Y38" i="10"/>
  <c r="X38" i="10"/>
  <c r="Z38" i="10" s="1"/>
  <c r="V38" i="10"/>
  <c r="U38" i="10"/>
  <c r="W38" i="10" s="1"/>
  <c r="T38" i="10"/>
  <c r="S38" i="10"/>
  <c r="R38" i="10"/>
  <c r="Q38" i="10"/>
  <c r="P38" i="10"/>
  <c r="O38" i="10"/>
  <c r="N38" i="10"/>
  <c r="M38" i="10"/>
  <c r="L38" i="10"/>
  <c r="K38" i="10"/>
  <c r="I38" i="10"/>
  <c r="H38" i="10"/>
  <c r="G38" i="10"/>
  <c r="J38" i="10" s="1"/>
  <c r="E38" i="10"/>
  <c r="D38" i="10"/>
  <c r="C38" i="10"/>
  <c r="F38" i="10" s="1"/>
  <c r="Y37" i="10"/>
  <c r="X37" i="10"/>
  <c r="Z37" i="10" s="1"/>
  <c r="V37" i="10"/>
  <c r="U37" i="10"/>
  <c r="W37" i="10" s="1"/>
  <c r="T37" i="10"/>
  <c r="S37" i="10"/>
  <c r="R37" i="10"/>
  <c r="Q37" i="10"/>
  <c r="P37" i="10"/>
  <c r="O37" i="10"/>
  <c r="N37" i="10"/>
  <c r="M37" i="10"/>
  <c r="L37" i="10"/>
  <c r="K37" i="10"/>
  <c r="I37" i="10"/>
  <c r="H37" i="10"/>
  <c r="G37" i="10"/>
  <c r="J37" i="10" s="1"/>
  <c r="E37" i="10"/>
  <c r="D37" i="10"/>
  <c r="C37" i="10"/>
  <c r="F37" i="10" s="1"/>
  <c r="Y36" i="10"/>
  <c r="X36" i="10"/>
  <c r="Z36" i="10" s="1"/>
  <c r="V36" i="10"/>
  <c r="U36" i="10"/>
  <c r="W36" i="10" s="1"/>
  <c r="T36" i="10"/>
  <c r="S36" i="10"/>
  <c r="R36" i="10"/>
  <c r="Q36" i="10"/>
  <c r="P36" i="10"/>
  <c r="O36" i="10"/>
  <c r="N36" i="10"/>
  <c r="M36" i="10"/>
  <c r="L36" i="10"/>
  <c r="K36" i="10"/>
  <c r="I36" i="10"/>
  <c r="H36" i="10"/>
  <c r="G36" i="10"/>
  <c r="J36" i="10" s="1"/>
  <c r="E36" i="10"/>
  <c r="D36" i="10"/>
  <c r="C36" i="10"/>
  <c r="F36" i="10" s="1"/>
  <c r="Y35" i="10"/>
  <c r="X35" i="10"/>
  <c r="Z35" i="10" s="1"/>
  <c r="V35" i="10"/>
  <c r="U35" i="10"/>
  <c r="W35" i="10" s="1"/>
  <c r="T35" i="10"/>
  <c r="S35" i="10"/>
  <c r="R35" i="10"/>
  <c r="Q35" i="10"/>
  <c r="P35" i="10"/>
  <c r="O35" i="10"/>
  <c r="N35" i="10"/>
  <c r="M35" i="10"/>
  <c r="L35" i="10"/>
  <c r="K35" i="10"/>
  <c r="I35" i="10"/>
  <c r="H35" i="10"/>
  <c r="G35" i="10"/>
  <c r="J35" i="10" s="1"/>
  <c r="E35" i="10"/>
  <c r="D35" i="10"/>
  <c r="C35" i="10"/>
  <c r="F35" i="10" s="1"/>
  <c r="Y34" i="10"/>
  <c r="X34" i="10"/>
  <c r="Z34" i="10" s="1"/>
  <c r="V34" i="10"/>
  <c r="U34" i="10"/>
  <c r="W34" i="10" s="1"/>
  <c r="T34" i="10"/>
  <c r="S34" i="10"/>
  <c r="R34" i="10"/>
  <c r="Q34" i="10"/>
  <c r="P34" i="10"/>
  <c r="O34" i="10"/>
  <c r="N34" i="10"/>
  <c r="M34" i="10"/>
  <c r="L34" i="10"/>
  <c r="K34" i="10"/>
  <c r="I34" i="10"/>
  <c r="H34" i="10"/>
  <c r="G34" i="10"/>
  <c r="J34" i="10" s="1"/>
  <c r="E34" i="10"/>
  <c r="D34" i="10"/>
  <c r="F34" i="10" s="1"/>
  <c r="C34" i="10"/>
  <c r="Y33" i="10"/>
  <c r="X33" i="10"/>
  <c r="Z33" i="10" s="1"/>
  <c r="V33" i="10"/>
  <c r="U33" i="10"/>
  <c r="W33" i="10" s="1"/>
  <c r="T33" i="10"/>
  <c r="S33" i="10"/>
  <c r="R33" i="10"/>
  <c r="Q33" i="10"/>
  <c r="P33" i="10"/>
  <c r="P31" i="10" s="1"/>
  <c r="O33" i="10"/>
  <c r="N33" i="10"/>
  <c r="M33" i="10"/>
  <c r="L33" i="10"/>
  <c r="K33" i="10"/>
  <c r="I33" i="10"/>
  <c r="H33" i="10"/>
  <c r="G33" i="10"/>
  <c r="J33" i="10" s="1"/>
  <c r="E33" i="10"/>
  <c r="D33" i="10"/>
  <c r="F33" i="10" s="1"/>
  <c r="C33" i="10"/>
  <c r="Y32" i="10"/>
  <c r="X32" i="10"/>
  <c r="Z32" i="10" s="1"/>
  <c r="V32" i="10"/>
  <c r="U32" i="10"/>
  <c r="W32" i="10" s="1"/>
  <c r="W31" i="10" s="1"/>
  <c r="T32" i="10"/>
  <c r="S32" i="10"/>
  <c r="R32" i="10"/>
  <c r="Q32" i="10"/>
  <c r="P32" i="10"/>
  <c r="O32" i="10"/>
  <c r="N32" i="10"/>
  <c r="M32" i="10"/>
  <c r="L32" i="10"/>
  <c r="K32" i="10"/>
  <c r="I32" i="10"/>
  <c r="H32" i="10"/>
  <c r="G32" i="10"/>
  <c r="J32" i="10" s="1"/>
  <c r="E32" i="10"/>
  <c r="D32" i="10"/>
  <c r="D31" i="10" s="1"/>
  <c r="C32" i="10"/>
  <c r="Y31" i="10"/>
  <c r="X31" i="10"/>
  <c r="Z31" i="10" s="1"/>
  <c r="V31" i="10"/>
  <c r="U31" i="10"/>
  <c r="T31" i="10"/>
  <c r="S31" i="10"/>
  <c r="R31" i="10"/>
  <c r="Q31" i="10"/>
  <c r="O31" i="10"/>
  <c r="N31" i="10"/>
  <c r="M31" i="10"/>
  <c r="L31" i="10"/>
  <c r="K31" i="10"/>
  <c r="I31" i="10"/>
  <c r="H31" i="10"/>
  <c r="G31" i="10"/>
  <c r="J31" i="10" s="1"/>
  <c r="E31" i="10"/>
  <c r="C31" i="10"/>
  <c r="U31" i="8"/>
  <c r="U48" i="8"/>
  <c r="U63" i="8"/>
  <c r="F63" i="8"/>
  <c r="D63" i="8"/>
  <c r="C63" i="8"/>
  <c r="F48" i="8"/>
  <c r="D48" i="8"/>
  <c r="C48" i="8"/>
  <c r="E31" i="8"/>
  <c r="D31" i="8"/>
  <c r="C31" i="8"/>
  <c r="Y76" i="8"/>
  <c r="X76" i="8"/>
  <c r="T76" i="8"/>
  <c r="S76" i="8"/>
  <c r="R76" i="8"/>
  <c r="Q76" i="8"/>
  <c r="P76" i="8"/>
  <c r="I76" i="8"/>
  <c r="H76" i="8"/>
  <c r="G76" i="8"/>
  <c r="Y75" i="8"/>
  <c r="Z75" i="8" s="1"/>
  <c r="X75" i="8"/>
  <c r="T75" i="8"/>
  <c r="S75" i="8"/>
  <c r="R75" i="8"/>
  <c r="Q75" i="8"/>
  <c r="P75" i="8"/>
  <c r="I75" i="8"/>
  <c r="H75" i="8"/>
  <c r="G75" i="8"/>
  <c r="Y74" i="8"/>
  <c r="X74" i="8"/>
  <c r="T74" i="8"/>
  <c r="S74" i="8"/>
  <c r="R74" i="8"/>
  <c r="Q74" i="8"/>
  <c r="P74" i="8"/>
  <c r="I74" i="8"/>
  <c r="H74" i="8"/>
  <c r="J74" i="8" s="1"/>
  <c r="G74" i="8"/>
  <c r="Y73" i="8"/>
  <c r="X73" i="8"/>
  <c r="T73" i="8"/>
  <c r="S73" i="8"/>
  <c r="R73" i="8"/>
  <c r="Q73" i="8"/>
  <c r="P73" i="8"/>
  <c r="I73" i="8"/>
  <c r="H73" i="8"/>
  <c r="G73" i="8"/>
  <c r="Y72" i="8"/>
  <c r="X72" i="8"/>
  <c r="T72" i="8"/>
  <c r="S72" i="8"/>
  <c r="R72" i="8"/>
  <c r="Q72" i="8"/>
  <c r="P72" i="8"/>
  <c r="I72" i="8"/>
  <c r="H72" i="8"/>
  <c r="G72" i="8"/>
  <c r="Y71" i="8"/>
  <c r="X71" i="8"/>
  <c r="Z71" i="8" s="1"/>
  <c r="T71" i="8"/>
  <c r="S71" i="8"/>
  <c r="R71" i="8"/>
  <c r="Q71" i="8"/>
  <c r="P71" i="8"/>
  <c r="I71" i="8"/>
  <c r="H71" i="8"/>
  <c r="J71" i="8" s="1"/>
  <c r="G71" i="8"/>
  <c r="Y70" i="8"/>
  <c r="X70" i="8"/>
  <c r="Z70" i="8" s="1"/>
  <c r="T70" i="8"/>
  <c r="S70" i="8"/>
  <c r="R70" i="8"/>
  <c r="Q70" i="8"/>
  <c r="P70" i="8"/>
  <c r="I70" i="8"/>
  <c r="H70" i="8"/>
  <c r="G70" i="8"/>
  <c r="Y69" i="8"/>
  <c r="Y63" i="8" s="1"/>
  <c r="X69" i="8"/>
  <c r="T69" i="8"/>
  <c r="S69" i="8"/>
  <c r="R69" i="8"/>
  <c r="Q69" i="8"/>
  <c r="P69" i="8"/>
  <c r="I69" i="8"/>
  <c r="H69" i="8"/>
  <c r="G69" i="8"/>
  <c r="Y68" i="8"/>
  <c r="X68" i="8"/>
  <c r="T68" i="8"/>
  <c r="T63" i="8" s="1"/>
  <c r="S68" i="8"/>
  <c r="R68" i="8"/>
  <c r="Q68" i="8"/>
  <c r="P68" i="8"/>
  <c r="I68" i="8"/>
  <c r="H68" i="8"/>
  <c r="J68" i="8" s="1"/>
  <c r="G68" i="8"/>
  <c r="Y67" i="8"/>
  <c r="X67" i="8"/>
  <c r="T67" i="8"/>
  <c r="S67" i="8"/>
  <c r="R67" i="8"/>
  <c r="R63" i="8" s="1"/>
  <c r="Q67" i="8"/>
  <c r="P67" i="8"/>
  <c r="I67" i="8"/>
  <c r="H67" i="8"/>
  <c r="G67" i="8"/>
  <c r="J67" i="8" s="1"/>
  <c r="Y66" i="8"/>
  <c r="X66" i="8"/>
  <c r="T66" i="8"/>
  <c r="S66" i="8"/>
  <c r="R66" i="8"/>
  <c r="Q66" i="8"/>
  <c r="P66" i="8"/>
  <c r="I66" i="8"/>
  <c r="H66" i="8"/>
  <c r="G66" i="8"/>
  <c r="Y65" i="8"/>
  <c r="X65" i="8"/>
  <c r="Z65" i="8" s="1"/>
  <c r="T65" i="8"/>
  <c r="S65" i="8"/>
  <c r="R65" i="8"/>
  <c r="Q65" i="8"/>
  <c r="P65" i="8"/>
  <c r="P63" i="8" s="1"/>
  <c r="I65" i="8"/>
  <c r="H65" i="8"/>
  <c r="J65" i="8" s="1"/>
  <c r="G65" i="8"/>
  <c r="Y64" i="8"/>
  <c r="X64" i="8"/>
  <c r="T64" i="8"/>
  <c r="S64" i="8"/>
  <c r="R64" i="8"/>
  <c r="Q64" i="8"/>
  <c r="P64" i="8"/>
  <c r="I64" i="8"/>
  <c r="I63" i="8" s="1"/>
  <c r="H64" i="8"/>
  <c r="H63" i="8" s="1"/>
  <c r="J63" i="8" s="1"/>
  <c r="G64" i="8"/>
  <c r="J64" i="8" s="1"/>
  <c r="Y62" i="8"/>
  <c r="Z62" i="8" s="1"/>
  <c r="X62" i="8"/>
  <c r="T62" i="8"/>
  <c r="S62" i="8"/>
  <c r="R62" i="8"/>
  <c r="Q62" i="8"/>
  <c r="P62" i="8"/>
  <c r="I62" i="8"/>
  <c r="H62" i="8"/>
  <c r="G62" i="8"/>
  <c r="J62" i="8" s="1"/>
  <c r="Y61" i="8"/>
  <c r="X61" i="8"/>
  <c r="T61" i="8"/>
  <c r="S61" i="8"/>
  <c r="R61" i="8"/>
  <c r="Q61" i="8"/>
  <c r="P61" i="8"/>
  <c r="I61" i="8"/>
  <c r="H61" i="8"/>
  <c r="G61" i="8"/>
  <c r="Y60" i="8"/>
  <c r="X60" i="8"/>
  <c r="Z60" i="8" s="1"/>
  <c r="T60" i="8"/>
  <c r="S60" i="8"/>
  <c r="R60" i="8"/>
  <c r="Q60" i="8"/>
  <c r="P60" i="8"/>
  <c r="I60" i="8"/>
  <c r="H60" i="8"/>
  <c r="G60" i="8"/>
  <c r="Y59" i="8"/>
  <c r="X59" i="8"/>
  <c r="T59" i="8"/>
  <c r="S59" i="8"/>
  <c r="R59" i="8"/>
  <c r="Q59" i="8"/>
  <c r="P59" i="8"/>
  <c r="I59" i="8"/>
  <c r="H59" i="8"/>
  <c r="G59" i="8"/>
  <c r="Y58" i="8"/>
  <c r="X58" i="8"/>
  <c r="T58" i="8"/>
  <c r="S58" i="8"/>
  <c r="R58" i="8"/>
  <c r="Q58" i="8"/>
  <c r="P58" i="8"/>
  <c r="I58" i="8"/>
  <c r="H58" i="8"/>
  <c r="G58" i="8"/>
  <c r="Y57" i="8"/>
  <c r="X57" i="8"/>
  <c r="T57" i="8"/>
  <c r="S57" i="8"/>
  <c r="R57" i="8"/>
  <c r="Q57" i="8"/>
  <c r="P57" i="8"/>
  <c r="I57" i="8"/>
  <c r="H57" i="8"/>
  <c r="G57" i="8"/>
  <c r="J57" i="8" s="1"/>
  <c r="Y56" i="8"/>
  <c r="Z56" i="8" s="1"/>
  <c r="X56" i="8"/>
  <c r="T56" i="8"/>
  <c r="S56" i="8"/>
  <c r="R56" i="8"/>
  <c r="Q56" i="8"/>
  <c r="P56" i="8"/>
  <c r="I56" i="8"/>
  <c r="H56" i="8"/>
  <c r="G56" i="8"/>
  <c r="Y55" i="8"/>
  <c r="X55" i="8"/>
  <c r="T55" i="8"/>
  <c r="S55" i="8"/>
  <c r="R55" i="8"/>
  <c r="Q55" i="8"/>
  <c r="P55" i="8"/>
  <c r="I55" i="8"/>
  <c r="H55" i="8"/>
  <c r="G55" i="8"/>
  <c r="Y54" i="8"/>
  <c r="X54" i="8"/>
  <c r="Z54" i="8" s="1"/>
  <c r="T54" i="8"/>
  <c r="S54" i="8"/>
  <c r="R54" i="8"/>
  <c r="R48" i="8" s="1"/>
  <c r="Q54" i="8"/>
  <c r="P54" i="8"/>
  <c r="I54" i="8"/>
  <c r="H54" i="8"/>
  <c r="G54" i="8"/>
  <c r="Y53" i="8"/>
  <c r="Z53" i="8" s="1"/>
  <c r="X53" i="8"/>
  <c r="T53" i="8"/>
  <c r="S53" i="8"/>
  <c r="R53" i="8"/>
  <c r="Q53" i="8"/>
  <c r="P53" i="8"/>
  <c r="P48" i="8" s="1"/>
  <c r="I53" i="8"/>
  <c r="H53" i="8"/>
  <c r="G53" i="8"/>
  <c r="Y52" i="8"/>
  <c r="X52" i="8"/>
  <c r="T52" i="8"/>
  <c r="S52" i="8"/>
  <c r="R52" i="8"/>
  <c r="Q52" i="8"/>
  <c r="P52" i="8"/>
  <c r="I52" i="8"/>
  <c r="H52" i="8"/>
  <c r="J52" i="8" s="1"/>
  <c r="G52" i="8"/>
  <c r="Y51" i="8"/>
  <c r="X51" i="8"/>
  <c r="T51" i="8"/>
  <c r="S51" i="8"/>
  <c r="R51" i="8"/>
  <c r="Q51" i="8"/>
  <c r="P51" i="8"/>
  <c r="I51" i="8"/>
  <c r="H51" i="8"/>
  <c r="G51" i="8"/>
  <c r="J51" i="8" s="1"/>
  <c r="Y50" i="8"/>
  <c r="Y48" i="8" s="1"/>
  <c r="X50" i="8"/>
  <c r="T50" i="8"/>
  <c r="S50" i="8"/>
  <c r="S48" i="8" s="1"/>
  <c r="R50" i="8"/>
  <c r="Q50" i="8"/>
  <c r="P50" i="8"/>
  <c r="I50" i="8"/>
  <c r="H50" i="8"/>
  <c r="G50" i="8"/>
  <c r="G48" i="8" s="1"/>
  <c r="Y49" i="8"/>
  <c r="X49" i="8"/>
  <c r="T49" i="8"/>
  <c r="T48" i="8" s="1"/>
  <c r="S49" i="8"/>
  <c r="R49" i="8"/>
  <c r="Q49" i="8"/>
  <c r="P49" i="8"/>
  <c r="I49" i="8"/>
  <c r="H49" i="8"/>
  <c r="G49" i="8"/>
  <c r="Y47" i="8"/>
  <c r="X47" i="8"/>
  <c r="X45" i="8" s="1"/>
  <c r="Z45" i="8" s="1"/>
  <c r="T47" i="8"/>
  <c r="S47" i="8"/>
  <c r="R47" i="8"/>
  <c r="Q47" i="8"/>
  <c r="P47" i="8"/>
  <c r="I47" i="8"/>
  <c r="H47" i="8"/>
  <c r="G47" i="8"/>
  <c r="Y46" i="8"/>
  <c r="X46" i="8"/>
  <c r="T46" i="8"/>
  <c r="S46" i="8"/>
  <c r="R46" i="8"/>
  <c r="R45" i="8" s="1"/>
  <c r="Q46" i="8"/>
  <c r="P46" i="8"/>
  <c r="P45" i="8" s="1"/>
  <c r="I46" i="8"/>
  <c r="H46" i="8"/>
  <c r="G46" i="8"/>
  <c r="J46" i="8" s="1"/>
  <c r="Y44" i="8"/>
  <c r="X44" i="8"/>
  <c r="T44" i="8"/>
  <c r="S44" i="8"/>
  <c r="R44" i="8"/>
  <c r="Q44" i="8"/>
  <c r="P44" i="8"/>
  <c r="I44" i="8"/>
  <c r="H44" i="8"/>
  <c r="J44" i="8" s="1"/>
  <c r="G44" i="8"/>
  <c r="Y43" i="8"/>
  <c r="X43" i="8"/>
  <c r="T43" i="8"/>
  <c r="S43" i="8"/>
  <c r="R43" i="8"/>
  <c r="Q43" i="8"/>
  <c r="P43" i="8"/>
  <c r="I43" i="8"/>
  <c r="H43" i="8"/>
  <c r="G43" i="8"/>
  <c r="J43" i="8" s="1"/>
  <c r="Y42" i="8"/>
  <c r="Z42" i="8" s="1"/>
  <c r="X42" i="8"/>
  <c r="T42" i="8"/>
  <c r="S42" i="8"/>
  <c r="R42" i="8"/>
  <c r="Q42" i="8"/>
  <c r="P42" i="8"/>
  <c r="I42" i="8"/>
  <c r="H42" i="8"/>
  <c r="G42" i="8"/>
  <c r="J42" i="8" s="1"/>
  <c r="Y41" i="8"/>
  <c r="X41" i="8"/>
  <c r="T41" i="8"/>
  <c r="S41" i="8"/>
  <c r="R41" i="8"/>
  <c r="Q41" i="8"/>
  <c r="P41" i="8"/>
  <c r="I41" i="8"/>
  <c r="H41" i="8"/>
  <c r="G41" i="8"/>
  <c r="Y40" i="8"/>
  <c r="X40" i="8"/>
  <c r="Z40" i="8" s="1"/>
  <c r="T40" i="8"/>
  <c r="S40" i="8"/>
  <c r="R40" i="8"/>
  <c r="Q40" i="8"/>
  <c r="P40" i="8"/>
  <c r="I40" i="8"/>
  <c r="H40" i="8"/>
  <c r="G40" i="8"/>
  <c r="Y39" i="8"/>
  <c r="X39" i="8"/>
  <c r="T39" i="8"/>
  <c r="S39" i="8"/>
  <c r="R39" i="8"/>
  <c r="Q39" i="8"/>
  <c r="P39" i="8"/>
  <c r="I39" i="8"/>
  <c r="H39" i="8"/>
  <c r="G39" i="8"/>
  <c r="Y38" i="8"/>
  <c r="X38" i="8"/>
  <c r="T38" i="8"/>
  <c r="S38" i="8"/>
  <c r="R38" i="8"/>
  <c r="Q38" i="8"/>
  <c r="P38" i="8"/>
  <c r="I38" i="8"/>
  <c r="H38" i="8"/>
  <c r="G38" i="8"/>
  <c r="Y37" i="8"/>
  <c r="X37" i="8"/>
  <c r="T37" i="8"/>
  <c r="S37" i="8"/>
  <c r="R37" i="8"/>
  <c r="Q37" i="8"/>
  <c r="P37" i="8"/>
  <c r="I37" i="8"/>
  <c r="H37" i="8"/>
  <c r="G37" i="8"/>
  <c r="J37" i="8" s="1"/>
  <c r="Y36" i="8"/>
  <c r="Z36" i="8" s="1"/>
  <c r="X36" i="8"/>
  <c r="T36" i="8"/>
  <c r="S36" i="8"/>
  <c r="R36" i="8"/>
  <c r="Q36" i="8"/>
  <c r="P36" i="8"/>
  <c r="I36" i="8"/>
  <c r="H36" i="8"/>
  <c r="G36" i="8"/>
  <c r="Y35" i="8"/>
  <c r="X35" i="8"/>
  <c r="T35" i="8"/>
  <c r="T31" i="8" s="1"/>
  <c r="S35" i="8"/>
  <c r="R35" i="8"/>
  <c r="Q35" i="8"/>
  <c r="P35" i="8"/>
  <c r="I35" i="8"/>
  <c r="H35" i="8"/>
  <c r="G35" i="8"/>
  <c r="Y34" i="8"/>
  <c r="X34" i="8"/>
  <c r="Z34" i="8" s="1"/>
  <c r="T34" i="8"/>
  <c r="S34" i="8"/>
  <c r="R34" i="8"/>
  <c r="R31" i="8" s="1"/>
  <c r="Q34" i="8"/>
  <c r="P34" i="8"/>
  <c r="I34" i="8"/>
  <c r="H34" i="8"/>
  <c r="G34" i="8"/>
  <c r="Y33" i="8"/>
  <c r="Z33" i="8" s="1"/>
  <c r="X33" i="8"/>
  <c r="T33" i="8"/>
  <c r="S33" i="8"/>
  <c r="R33" i="8"/>
  <c r="Q33" i="8"/>
  <c r="P33" i="8"/>
  <c r="I33" i="8"/>
  <c r="H33" i="8"/>
  <c r="G33" i="8"/>
  <c r="Y32" i="8"/>
  <c r="X32" i="8"/>
  <c r="Z32" i="8" s="1"/>
  <c r="T32" i="8"/>
  <c r="S32" i="8"/>
  <c r="R32" i="8"/>
  <c r="Q32" i="8"/>
  <c r="P32" i="8"/>
  <c r="P31" i="8" s="1"/>
  <c r="I32" i="8"/>
  <c r="I31" i="8" s="1"/>
  <c r="H32" i="8"/>
  <c r="H31" i="8" s="1"/>
  <c r="G32" i="8"/>
  <c r="Z76" i="8"/>
  <c r="W76" i="8"/>
  <c r="V76" i="8"/>
  <c r="U76" i="8"/>
  <c r="O76" i="8"/>
  <c r="N76" i="8"/>
  <c r="M76" i="8"/>
  <c r="L76" i="8"/>
  <c r="K76" i="8"/>
  <c r="J76" i="8"/>
  <c r="E76" i="8"/>
  <c r="D76" i="8"/>
  <c r="F76" i="8" s="1"/>
  <c r="C76" i="8"/>
  <c r="W75" i="8"/>
  <c r="V75" i="8"/>
  <c r="U75" i="8"/>
  <c r="O75" i="8"/>
  <c r="N75" i="8"/>
  <c r="M75" i="8"/>
  <c r="L75" i="8"/>
  <c r="K75" i="8"/>
  <c r="J75" i="8"/>
  <c r="E75" i="8"/>
  <c r="D75" i="8"/>
  <c r="F75" i="8" s="1"/>
  <c r="C75" i="8"/>
  <c r="Z74" i="8"/>
  <c r="W74" i="8"/>
  <c r="V74" i="8"/>
  <c r="U74" i="8"/>
  <c r="O74" i="8"/>
  <c r="N74" i="8"/>
  <c r="M74" i="8"/>
  <c r="L74" i="8"/>
  <c r="K74" i="8"/>
  <c r="E74" i="8"/>
  <c r="D74" i="8"/>
  <c r="F74" i="8" s="1"/>
  <c r="C74" i="8"/>
  <c r="Z73" i="8"/>
  <c r="W73" i="8"/>
  <c r="V73" i="8"/>
  <c r="U73" i="8"/>
  <c r="O73" i="8"/>
  <c r="N73" i="8"/>
  <c r="M73" i="8"/>
  <c r="L73" i="8"/>
  <c r="K73" i="8"/>
  <c r="J73" i="8"/>
  <c r="E73" i="8"/>
  <c r="D73" i="8"/>
  <c r="F73" i="8" s="1"/>
  <c r="C73" i="8"/>
  <c r="Z72" i="8"/>
  <c r="W72" i="8"/>
  <c r="V72" i="8"/>
  <c r="U72" i="8"/>
  <c r="O72" i="8"/>
  <c r="N72" i="8"/>
  <c r="M72" i="8"/>
  <c r="L72" i="8"/>
  <c r="K72" i="8"/>
  <c r="J72" i="8"/>
  <c r="E72" i="8"/>
  <c r="D72" i="8"/>
  <c r="C72" i="8"/>
  <c r="W71" i="8"/>
  <c r="V71" i="8"/>
  <c r="U71" i="8"/>
  <c r="O71" i="8"/>
  <c r="N71" i="8"/>
  <c r="M71" i="8"/>
  <c r="L71" i="8"/>
  <c r="K71" i="8"/>
  <c r="E71" i="8"/>
  <c r="D71" i="8"/>
  <c r="F71" i="8" s="1"/>
  <c r="C71" i="8"/>
  <c r="W70" i="8"/>
  <c r="V70" i="8"/>
  <c r="U70" i="8"/>
  <c r="O70" i="8"/>
  <c r="N70" i="8"/>
  <c r="M70" i="8"/>
  <c r="L70" i="8"/>
  <c r="K70" i="8"/>
  <c r="J70" i="8"/>
  <c r="E70" i="8"/>
  <c r="D70" i="8"/>
  <c r="F70" i="8" s="1"/>
  <c r="C70" i="8"/>
  <c r="W69" i="8"/>
  <c r="V69" i="8"/>
  <c r="U69" i="8"/>
  <c r="O69" i="8"/>
  <c r="N69" i="8"/>
  <c r="M69" i="8"/>
  <c r="L69" i="8"/>
  <c r="K69" i="8"/>
  <c r="J69" i="8"/>
  <c r="E69" i="8"/>
  <c r="D69" i="8"/>
  <c r="C69" i="8"/>
  <c r="F69" i="8" s="1"/>
  <c r="Z68" i="8"/>
  <c r="W68" i="8"/>
  <c r="V68" i="8"/>
  <c r="U68" i="8"/>
  <c r="O68" i="8"/>
  <c r="N68" i="8"/>
  <c r="M68" i="8"/>
  <c r="L68" i="8"/>
  <c r="K68" i="8"/>
  <c r="E68" i="8"/>
  <c r="D68" i="8"/>
  <c r="C68" i="8"/>
  <c r="F68" i="8" s="1"/>
  <c r="Z67" i="8"/>
  <c r="W67" i="8"/>
  <c r="V67" i="8"/>
  <c r="U67" i="8"/>
  <c r="O67" i="8"/>
  <c r="N67" i="8"/>
  <c r="M67" i="8"/>
  <c r="L67" i="8"/>
  <c r="K67" i="8"/>
  <c r="E67" i="8"/>
  <c r="D67" i="8"/>
  <c r="C67" i="8"/>
  <c r="F67" i="8" s="1"/>
  <c r="Z66" i="8"/>
  <c r="W66" i="8"/>
  <c r="V66" i="8"/>
  <c r="U66" i="8"/>
  <c r="O66" i="8"/>
  <c r="N66" i="8"/>
  <c r="M66" i="8"/>
  <c r="L66" i="8"/>
  <c r="K66" i="8"/>
  <c r="J66" i="8"/>
  <c r="E66" i="8"/>
  <c r="D66" i="8"/>
  <c r="C66" i="8"/>
  <c r="F66" i="8" s="1"/>
  <c r="W65" i="8"/>
  <c r="V65" i="8"/>
  <c r="U65" i="8"/>
  <c r="O65" i="8"/>
  <c r="N65" i="8"/>
  <c r="M65" i="8"/>
  <c r="L65" i="8"/>
  <c r="K65" i="8"/>
  <c r="E65" i="8"/>
  <c r="D65" i="8"/>
  <c r="C65" i="8"/>
  <c r="F65" i="8" s="1"/>
  <c r="Z64" i="8"/>
  <c r="W64" i="8"/>
  <c r="V64" i="8"/>
  <c r="U64" i="8"/>
  <c r="Q63" i="8"/>
  <c r="O64" i="8"/>
  <c r="N64" i="8"/>
  <c r="M64" i="8"/>
  <c r="L64" i="8"/>
  <c r="K64" i="8"/>
  <c r="E64" i="8"/>
  <c r="E63" i="8" s="1"/>
  <c r="D64" i="8"/>
  <c r="C64" i="8"/>
  <c r="F64" i="8" s="1"/>
  <c r="X63" i="8"/>
  <c r="W63" i="8"/>
  <c r="V63" i="8"/>
  <c r="S63" i="8"/>
  <c r="O63" i="8"/>
  <c r="N63" i="8"/>
  <c r="M63" i="8"/>
  <c r="L63" i="8"/>
  <c r="K63" i="8"/>
  <c r="G63" i="8"/>
  <c r="W62" i="8"/>
  <c r="V62" i="8"/>
  <c r="U62" i="8"/>
  <c r="O62" i="8"/>
  <c r="N62" i="8"/>
  <c r="M62" i="8"/>
  <c r="L62" i="8"/>
  <c r="K62" i="8"/>
  <c r="E62" i="8"/>
  <c r="D62" i="8"/>
  <c r="C62" i="8"/>
  <c r="F62" i="8" s="1"/>
  <c r="Z61" i="8"/>
  <c r="W61" i="8"/>
  <c r="V61" i="8"/>
  <c r="U61" i="8"/>
  <c r="O61" i="8"/>
  <c r="N61" i="8"/>
  <c r="M61" i="8"/>
  <c r="L61" i="8"/>
  <c r="K61" i="8"/>
  <c r="J61" i="8"/>
  <c r="E61" i="8"/>
  <c r="D61" i="8"/>
  <c r="C61" i="8"/>
  <c r="F61" i="8" s="1"/>
  <c r="W60" i="8"/>
  <c r="V60" i="8"/>
  <c r="U60" i="8"/>
  <c r="O60" i="8"/>
  <c r="N60" i="8"/>
  <c r="M60" i="8"/>
  <c r="L60" i="8"/>
  <c r="K60" i="8"/>
  <c r="J60" i="8"/>
  <c r="E60" i="8"/>
  <c r="D60" i="8"/>
  <c r="C60" i="8"/>
  <c r="F60" i="8" s="1"/>
  <c r="Z59" i="8"/>
  <c r="W59" i="8"/>
  <c r="V59" i="8"/>
  <c r="U59" i="8"/>
  <c r="O59" i="8"/>
  <c r="N59" i="8"/>
  <c r="M59" i="8"/>
  <c r="L59" i="8"/>
  <c r="K59" i="8"/>
  <c r="J59" i="8"/>
  <c r="E59" i="8"/>
  <c r="D59" i="8"/>
  <c r="C59" i="8"/>
  <c r="F59" i="8" s="1"/>
  <c r="Z58" i="8"/>
  <c r="W58" i="8"/>
  <c r="V58" i="8"/>
  <c r="U58" i="8"/>
  <c r="O58" i="8"/>
  <c r="N58" i="8"/>
  <c r="M58" i="8"/>
  <c r="L58" i="8"/>
  <c r="K58" i="8"/>
  <c r="J58" i="8"/>
  <c r="E58" i="8"/>
  <c r="D58" i="8"/>
  <c r="C58" i="8"/>
  <c r="F58" i="8" s="1"/>
  <c r="Z57" i="8"/>
  <c r="W57" i="8"/>
  <c r="V57" i="8"/>
  <c r="U57" i="8"/>
  <c r="O57" i="8"/>
  <c r="N57" i="8"/>
  <c r="M57" i="8"/>
  <c r="L57" i="8"/>
  <c r="K57" i="8"/>
  <c r="E57" i="8"/>
  <c r="D57" i="8"/>
  <c r="C57" i="8"/>
  <c r="F57" i="8" s="1"/>
  <c r="W56" i="8"/>
  <c r="V56" i="8"/>
  <c r="U56" i="8"/>
  <c r="O56" i="8"/>
  <c r="N56" i="8"/>
  <c r="M56" i="8"/>
  <c r="L56" i="8"/>
  <c r="K56" i="8"/>
  <c r="J56" i="8"/>
  <c r="E56" i="8"/>
  <c r="D56" i="8"/>
  <c r="C56" i="8"/>
  <c r="F56" i="8" s="1"/>
  <c r="Z55" i="8"/>
  <c r="W55" i="8"/>
  <c r="V55" i="8"/>
  <c r="U55" i="8"/>
  <c r="O55" i="8"/>
  <c r="N55" i="8"/>
  <c r="M55" i="8"/>
  <c r="L55" i="8"/>
  <c r="K55" i="8"/>
  <c r="J55" i="8"/>
  <c r="E55" i="8"/>
  <c r="D55" i="8"/>
  <c r="C55" i="8"/>
  <c r="F55" i="8" s="1"/>
  <c r="W54" i="8"/>
  <c r="V54" i="8"/>
  <c r="U54" i="8"/>
  <c r="O54" i="8"/>
  <c r="N54" i="8"/>
  <c r="M54" i="8"/>
  <c r="L54" i="8"/>
  <c r="K54" i="8"/>
  <c r="J54" i="8"/>
  <c r="E54" i="8"/>
  <c r="D54" i="8"/>
  <c r="C54" i="8"/>
  <c r="F54" i="8" s="1"/>
  <c r="W53" i="8"/>
  <c r="V53" i="8"/>
  <c r="U53" i="8"/>
  <c r="O53" i="8"/>
  <c r="N53" i="8"/>
  <c r="M53" i="8"/>
  <c r="L53" i="8"/>
  <c r="K53" i="8"/>
  <c r="J53" i="8"/>
  <c r="E53" i="8"/>
  <c r="D53" i="8"/>
  <c r="C53" i="8"/>
  <c r="F53" i="8" s="1"/>
  <c r="Z52" i="8"/>
  <c r="W52" i="8"/>
  <c r="V52" i="8"/>
  <c r="U52" i="8"/>
  <c r="O52" i="8"/>
  <c r="N52" i="8"/>
  <c r="M52" i="8"/>
  <c r="L52" i="8"/>
  <c r="K52" i="8"/>
  <c r="E52" i="8"/>
  <c r="D52" i="8"/>
  <c r="C52" i="8"/>
  <c r="F52" i="8" s="1"/>
  <c r="Z51" i="8"/>
  <c r="W51" i="8"/>
  <c r="V51" i="8"/>
  <c r="U51" i="8"/>
  <c r="O51" i="8"/>
  <c r="N51" i="8"/>
  <c r="M51" i="8"/>
  <c r="L51" i="8"/>
  <c r="K51" i="8"/>
  <c r="E51" i="8"/>
  <c r="D51" i="8"/>
  <c r="C51" i="8"/>
  <c r="F51" i="8" s="1"/>
  <c r="W50" i="8"/>
  <c r="V50" i="8"/>
  <c r="U50" i="8"/>
  <c r="O50" i="8"/>
  <c r="N50" i="8"/>
  <c r="M50" i="8"/>
  <c r="L50" i="8"/>
  <c r="K50" i="8"/>
  <c r="E50" i="8"/>
  <c r="D50" i="8"/>
  <c r="C50" i="8"/>
  <c r="F50" i="8" s="1"/>
  <c r="Z49" i="8"/>
  <c r="W49" i="8"/>
  <c r="V49" i="8"/>
  <c r="U49" i="8"/>
  <c r="Q48" i="8"/>
  <c r="O49" i="8"/>
  <c r="N49" i="8"/>
  <c r="M49" i="8"/>
  <c r="L49" i="8"/>
  <c r="K49" i="8"/>
  <c r="J49" i="8"/>
  <c r="E49" i="8"/>
  <c r="E48" i="8" s="1"/>
  <c r="D49" i="8"/>
  <c r="C49" i="8"/>
  <c r="F49" i="8" s="1"/>
  <c r="X48" i="8"/>
  <c r="V48" i="8"/>
  <c r="O48" i="8"/>
  <c r="N48" i="8"/>
  <c r="M48" i="8"/>
  <c r="L48" i="8"/>
  <c r="K48" i="8"/>
  <c r="I48" i="8"/>
  <c r="Z47" i="8"/>
  <c r="W47" i="8"/>
  <c r="V47" i="8"/>
  <c r="U47" i="8"/>
  <c r="O47" i="8"/>
  <c r="N47" i="8"/>
  <c r="M47" i="8"/>
  <c r="L47" i="8"/>
  <c r="K47" i="8"/>
  <c r="J47" i="8"/>
  <c r="E47" i="8"/>
  <c r="D47" i="8"/>
  <c r="C47" i="8"/>
  <c r="F47" i="8" s="1"/>
  <c r="Z46" i="8"/>
  <c r="W46" i="8"/>
  <c r="V46" i="8"/>
  <c r="U46" i="8"/>
  <c r="Q45" i="8"/>
  <c r="O46" i="8"/>
  <c r="N46" i="8"/>
  <c r="M46" i="8"/>
  <c r="L46" i="8"/>
  <c r="K46" i="8"/>
  <c r="E46" i="8"/>
  <c r="D46" i="8"/>
  <c r="C46" i="8"/>
  <c r="F46" i="8" s="1"/>
  <c r="Y45" i="8"/>
  <c r="W45" i="8"/>
  <c r="V45" i="8"/>
  <c r="U45" i="8"/>
  <c r="T45" i="8"/>
  <c r="S45" i="8"/>
  <c r="O45" i="8"/>
  <c r="N45" i="8"/>
  <c r="M45" i="8"/>
  <c r="L45" i="8"/>
  <c r="K45" i="8"/>
  <c r="I45" i="8"/>
  <c r="H45" i="8"/>
  <c r="G45" i="8"/>
  <c r="J45" i="8" s="1"/>
  <c r="E45" i="8"/>
  <c r="D45" i="8"/>
  <c r="C45" i="8"/>
  <c r="Z44" i="8"/>
  <c r="W44" i="8"/>
  <c r="V44" i="8"/>
  <c r="U44" i="8"/>
  <c r="O44" i="8"/>
  <c r="N44" i="8"/>
  <c r="M44" i="8"/>
  <c r="L44" i="8"/>
  <c r="K44" i="8"/>
  <c r="E44" i="8"/>
  <c r="D44" i="8"/>
  <c r="C44" i="8"/>
  <c r="F44" i="8" s="1"/>
  <c r="Z43" i="8"/>
  <c r="W43" i="8"/>
  <c r="V43" i="8"/>
  <c r="U43" i="8"/>
  <c r="O43" i="8"/>
  <c r="N43" i="8"/>
  <c r="M43" i="8"/>
  <c r="L43" i="8"/>
  <c r="K43" i="8"/>
  <c r="E43" i="8"/>
  <c r="D43" i="8"/>
  <c r="C43" i="8"/>
  <c r="F43" i="8" s="1"/>
  <c r="W42" i="8"/>
  <c r="V42" i="8"/>
  <c r="U42" i="8"/>
  <c r="O42" i="8"/>
  <c r="N42" i="8"/>
  <c r="M42" i="8"/>
  <c r="L42" i="8"/>
  <c r="K42" i="8"/>
  <c r="E42" i="8"/>
  <c r="D42" i="8"/>
  <c r="C42" i="8"/>
  <c r="F42" i="8" s="1"/>
  <c r="Z41" i="8"/>
  <c r="W41" i="8"/>
  <c r="V41" i="8"/>
  <c r="U41" i="8"/>
  <c r="O41" i="8"/>
  <c r="N41" i="8"/>
  <c r="M41" i="8"/>
  <c r="L41" i="8"/>
  <c r="K41" i="8"/>
  <c r="J41" i="8"/>
  <c r="E41" i="8"/>
  <c r="D41" i="8"/>
  <c r="C41" i="8"/>
  <c r="F41" i="8" s="1"/>
  <c r="W40" i="8"/>
  <c r="V40" i="8"/>
  <c r="U40" i="8"/>
  <c r="O40" i="8"/>
  <c r="N40" i="8"/>
  <c r="M40" i="8"/>
  <c r="L40" i="8"/>
  <c r="K40" i="8"/>
  <c r="J40" i="8"/>
  <c r="E40" i="8"/>
  <c r="D40" i="8"/>
  <c r="C40" i="8"/>
  <c r="F40" i="8" s="1"/>
  <c r="Z39" i="8"/>
  <c r="W39" i="8"/>
  <c r="V39" i="8"/>
  <c r="U39" i="8"/>
  <c r="O39" i="8"/>
  <c r="N39" i="8"/>
  <c r="M39" i="8"/>
  <c r="L39" i="8"/>
  <c r="K39" i="8"/>
  <c r="J39" i="8"/>
  <c r="E39" i="8"/>
  <c r="D39" i="8"/>
  <c r="C39" i="8"/>
  <c r="F39" i="8" s="1"/>
  <c r="Z38" i="8"/>
  <c r="W38" i="8"/>
  <c r="V38" i="8"/>
  <c r="U38" i="8"/>
  <c r="O38" i="8"/>
  <c r="N38" i="8"/>
  <c r="M38" i="8"/>
  <c r="L38" i="8"/>
  <c r="K38" i="8"/>
  <c r="J38" i="8"/>
  <c r="E38" i="8"/>
  <c r="D38" i="8"/>
  <c r="C38" i="8"/>
  <c r="F38" i="8" s="1"/>
  <c r="Z37" i="8"/>
  <c r="W37" i="8"/>
  <c r="V37" i="8"/>
  <c r="U37" i="8"/>
  <c r="O37" i="8"/>
  <c r="N37" i="8"/>
  <c r="M37" i="8"/>
  <c r="L37" i="8"/>
  <c r="K37" i="8"/>
  <c r="E37" i="8"/>
  <c r="D37" i="8"/>
  <c r="C37" i="8"/>
  <c r="F37" i="8" s="1"/>
  <c r="W36" i="8"/>
  <c r="V36" i="8"/>
  <c r="U36" i="8"/>
  <c r="O36" i="8"/>
  <c r="N36" i="8"/>
  <c r="M36" i="8"/>
  <c r="L36" i="8"/>
  <c r="K36" i="8"/>
  <c r="J36" i="8"/>
  <c r="E36" i="8"/>
  <c r="D36" i="8"/>
  <c r="C36" i="8"/>
  <c r="F36" i="8" s="1"/>
  <c r="Z35" i="8"/>
  <c r="W35" i="8"/>
  <c r="V35" i="8"/>
  <c r="U35" i="8"/>
  <c r="O35" i="8"/>
  <c r="N35" i="8"/>
  <c r="M35" i="8"/>
  <c r="L35" i="8"/>
  <c r="K35" i="8"/>
  <c r="J35" i="8"/>
  <c r="E35" i="8"/>
  <c r="D35" i="8"/>
  <c r="C35" i="8"/>
  <c r="F35" i="8" s="1"/>
  <c r="W34" i="8"/>
  <c r="V34" i="8"/>
  <c r="U34" i="8"/>
  <c r="O34" i="8"/>
  <c r="N34" i="8"/>
  <c r="M34" i="8"/>
  <c r="L34" i="8"/>
  <c r="K34" i="8"/>
  <c r="J34" i="8"/>
  <c r="E34" i="8"/>
  <c r="D34" i="8"/>
  <c r="C34" i="8"/>
  <c r="F34" i="8" s="1"/>
  <c r="W33" i="8"/>
  <c r="V33" i="8"/>
  <c r="U33" i="8"/>
  <c r="O33" i="8"/>
  <c r="N33" i="8"/>
  <c r="M33" i="8"/>
  <c r="L33" i="8"/>
  <c r="K33" i="8"/>
  <c r="J33" i="8"/>
  <c r="E33" i="8"/>
  <c r="D33" i="8"/>
  <c r="C33" i="8"/>
  <c r="F33" i="8" s="1"/>
  <c r="W32" i="8"/>
  <c r="V32" i="8"/>
  <c r="U32" i="8"/>
  <c r="O32" i="8"/>
  <c r="N32" i="8"/>
  <c r="M32" i="8"/>
  <c r="L32" i="8"/>
  <c r="K32" i="8"/>
  <c r="E32" i="8"/>
  <c r="D32" i="8"/>
  <c r="C32" i="8"/>
  <c r="F32" i="8" s="1"/>
  <c r="X31" i="8"/>
  <c r="W31" i="8"/>
  <c r="V31" i="8"/>
  <c r="S31" i="8"/>
  <c r="Q31" i="8"/>
  <c r="O31" i="8"/>
  <c r="N31" i="8"/>
  <c r="M31" i="8"/>
  <c r="L31" i="8"/>
  <c r="K31" i="8"/>
  <c r="G31" i="8"/>
  <c r="G31" i="14" l="1"/>
  <c r="J31" i="14" s="1"/>
  <c r="R60" i="14"/>
  <c r="J65" i="14"/>
  <c r="J66" i="14"/>
  <c r="I31" i="14"/>
  <c r="AF48" i="14"/>
  <c r="AF31" i="14"/>
  <c r="AG48" i="14"/>
  <c r="AF63" i="14"/>
  <c r="AG31" i="14"/>
  <c r="J45" i="14"/>
  <c r="AG63" i="14"/>
  <c r="Q31" i="14"/>
  <c r="R31" i="14" s="1"/>
  <c r="Q45" i="14"/>
  <c r="R45" i="14" s="1"/>
  <c r="J64" i="14"/>
  <c r="G48" i="14"/>
  <c r="H48" i="14"/>
  <c r="I48" i="14"/>
  <c r="AE66" i="14"/>
  <c r="D48" i="14"/>
  <c r="R63" i="14"/>
  <c r="AH31" i="14"/>
  <c r="J63" i="14"/>
  <c r="R48" i="14"/>
  <c r="R32" i="14"/>
  <c r="AE32" i="14"/>
  <c r="AE31" i="14" s="1"/>
  <c r="J32" i="14"/>
  <c r="AH32" i="14"/>
  <c r="R46" i="14"/>
  <c r="R49" i="14"/>
  <c r="R64" i="14"/>
  <c r="AE46" i="14"/>
  <c r="AE45" i="14" s="1"/>
  <c r="AE49" i="14"/>
  <c r="AE48" i="14" s="1"/>
  <c r="AE64" i="14"/>
  <c r="AE63" i="14" s="1"/>
  <c r="F31" i="12"/>
  <c r="F63" i="12"/>
  <c r="F48" i="12"/>
  <c r="F45" i="12"/>
  <c r="W48" i="12"/>
  <c r="F48" i="10"/>
  <c r="W48" i="10"/>
  <c r="F63" i="10"/>
  <c r="D48" i="10"/>
  <c r="D45" i="10"/>
  <c r="F32" i="10"/>
  <c r="F31" i="10" s="1"/>
  <c r="F72" i="10"/>
  <c r="J48" i="8"/>
  <c r="Z50" i="8"/>
  <c r="Y31" i="8"/>
  <c r="Z31" i="8" s="1"/>
  <c r="Z69" i="8"/>
  <c r="J50" i="8"/>
  <c r="J32" i="8"/>
  <c r="H48" i="8"/>
  <c r="Z63" i="8"/>
  <c r="J31" i="8"/>
  <c r="Z48" i="8"/>
  <c r="F31" i="8"/>
  <c r="F45" i="8"/>
  <c r="F72" i="8"/>
  <c r="AH63" i="14" l="1"/>
  <c r="AH48" i="14"/>
  <c r="J48" i="14"/>
  <c r="N3" i="3" l="1"/>
  <c r="D31" i="13" l="1"/>
  <c r="C31" i="7"/>
  <c r="V30" i="26" l="1"/>
  <c r="V35" i="26" s="1"/>
  <c r="U30" i="26"/>
  <c r="U35" i="26" s="1"/>
  <c r="O30" i="26"/>
  <c r="O35" i="26" s="1"/>
  <c r="N30" i="26"/>
  <c r="N35" i="26" s="1"/>
  <c r="M30" i="26"/>
  <c r="M35" i="26" s="1"/>
  <c r="L30" i="26"/>
  <c r="L35" i="26" s="1"/>
  <c r="K30" i="26"/>
  <c r="K35" i="26" s="1"/>
  <c r="E30" i="26"/>
  <c r="E35" i="26" s="1"/>
  <c r="C30" i="26"/>
  <c r="C35" i="26" s="1"/>
  <c r="V29" i="26"/>
  <c r="U29" i="26"/>
  <c r="O29" i="26"/>
  <c r="N29" i="26"/>
  <c r="M29" i="26"/>
  <c r="L29" i="26"/>
  <c r="K29" i="26"/>
  <c r="E29" i="26"/>
  <c r="C29" i="26"/>
  <c r="V28" i="26"/>
  <c r="V43" i="26" s="1"/>
  <c r="U28" i="26"/>
  <c r="U43" i="26" s="1"/>
  <c r="O28" i="26"/>
  <c r="O43" i="26" s="1"/>
  <c r="N28" i="26"/>
  <c r="N43" i="26" s="1"/>
  <c r="M28" i="26"/>
  <c r="M43" i="26" s="1"/>
  <c r="L28" i="26"/>
  <c r="L43" i="26" s="1"/>
  <c r="K28" i="26"/>
  <c r="K43" i="26" s="1"/>
  <c r="E28" i="26"/>
  <c r="E43" i="26" s="1"/>
  <c r="C28" i="26"/>
  <c r="C43" i="26" s="1"/>
  <c r="V27" i="26"/>
  <c r="U27" i="26"/>
  <c r="O27" i="26"/>
  <c r="N27" i="26"/>
  <c r="M27" i="26"/>
  <c r="L27" i="26"/>
  <c r="K27" i="26"/>
  <c r="E27" i="26"/>
  <c r="C27" i="26"/>
  <c r="V26" i="26"/>
  <c r="V36" i="26" s="1"/>
  <c r="U26" i="26"/>
  <c r="U36" i="26" s="1"/>
  <c r="O26" i="26"/>
  <c r="O36" i="26" s="1"/>
  <c r="N26" i="26"/>
  <c r="N36" i="26" s="1"/>
  <c r="M26" i="26"/>
  <c r="M36" i="26" s="1"/>
  <c r="L26" i="26"/>
  <c r="L36" i="26" s="1"/>
  <c r="K26" i="26"/>
  <c r="K36" i="26" s="1"/>
  <c r="E26" i="26"/>
  <c r="E36" i="26" s="1"/>
  <c r="C26" i="26"/>
  <c r="C36" i="26" s="1"/>
  <c r="V25" i="26"/>
  <c r="U25" i="26"/>
  <c r="O25" i="26"/>
  <c r="N25" i="26"/>
  <c r="M25" i="26"/>
  <c r="L25" i="26"/>
  <c r="K25" i="26"/>
  <c r="E25" i="26"/>
  <c r="C25" i="26"/>
  <c r="V24" i="26"/>
  <c r="U24" i="26"/>
  <c r="O24" i="26"/>
  <c r="N24" i="26"/>
  <c r="M24" i="26"/>
  <c r="L24" i="26"/>
  <c r="K24" i="26"/>
  <c r="E24" i="26"/>
  <c r="C24" i="26"/>
  <c r="V23" i="26"/>
  <c r="V49" i="26" s="1"/>
  <c r="U23" i="26"/>
  <c r="U49" i="26" s="1"/>
  <c r="O23" i="26"/>
  <c r="O49" i="26" s="1"/>
  <c r="N23" i="26"/>
  <c r="N49" i="26" s="1"/>
  <c r="M23" i="26"/>
  <c r="M49" i="26" s="1"/>
  <c r="L23" i="26"/>
  <c r="L49" i="26" s="1"/>
  <c r="K23" i="26"/>
  <c r="K49" i="26" s="1"/>
  <c r="E23" i="26"/>
  <c r="E49" i="26" s="1"/>
  <c r="C23" i="26"/>
  <c r="C49" i="26" s="1"/>
  <c r="V22" i="26"/>
  <c r="V37" i="26" s="1"/>
  <c r="U22" i="26"/>
  <c r="U37" i="26" s="1"/>
  <c r="O22" i="26"/>
  <c r="O37" i="26" s="1"/>
  <c r="N22" i="26"/>
  <c r="N37" i="26" s="1"/>
  <c r="M22" i="26"/>
  <c r="M37" i="26" s="1"/>
  <c r="L22" i="26"/>
  <c r="L37" i="26" s="1"/>
  <c r="K22" i="26"/>
  <c r="K37" i="26" s="1"/>
  <c r="E22" i="26"/>
  <c r="E37" i="26" s="1"/>
  <c r="C22" i="26"/>
  <c r="C37" i="26" s="1"/>
  <c r="V21" i="26"/>
  <c r="U21" i="26"/>
  <c r="O21" i="26"/>
  <c r="N21" i="26"/>
  <c r="M21" i="26"/>
  <c r="L21" i="26"/>
  <c r="K21" i="26"/>
  <c r="E21" i="26"/>
  <c r="C21" i="26"/>
  <c r="V20" i="26"/>
  <c r="U20" i="26"/>
  <c r="O20" i="26"/>
  <c r="N20" i="26"/>
  <c r="M20" i="26"/>
  <c r="L20" i="26"/>
  <c r="K20" i="26"/>
  <c r="E20" i="26"/>
  <c r="C20" i="26"/>
  <c r="V19" i="26"/>
  <c r="V42" i="26" s="1"/>
  <c r="U19" i="26"/>
  <c r="U42" i="26" s="1"/>
  <c r="O19" i="26"/>
  <c r="O42" i="26" s="1"/>
  <c r="N19" i="26"/>
  <c r="N42" i="26" s="1"/>
  <c r="M19" i="26"/>
  <c r="M42" i="26" s="1"/>
  <c r="L19" i="26"/>
  <c r="L42" i="26" s="1"/>
  <c r="K19" i="26"/>
  <c r="K42" i="26" s="1"/>
  <c r="E19" i="26"/>
  <c r="E42" i="26" s="1"/>
  <c r="C19" i="26"/>
  <c r="C42" i="26" s="1"/>
  <c r="V18" i="26"/>
  <c r="U18" i="26"/>
  <c r="O18" i="26"/>
  <c r="N18" i="26"/>
  <c r="M18" i="26"/>
  <c r="L18" i="26"/>
  <c r="K18" i="26"/>
  <c r="E18" i="26"/>
  <c r="C18" i="26"/>
  <c r="V17" i="26"/>
  <c r="U17" i="26"/>
  <c r="O17" i="26"/>
  <c r="N17" i="26"/>
  <c r="M17" i="26"/>
  <c r="L17" i="26"/>
  <c r="K17" i="26"/>
  <c r="E17" i="26"/>
  <c r="C17" i="26"/>
  <c r="V16" i="26"/>
  <c r="U16" i="26"/>
  <c r="O16" i="26"/>
  <c r="N16" i="26"/>
  <c r="M16" i="26"/>
  <c r="L16" i="26"/>
  <c r="K16" i="26"/>
  <c r="E16" i="26"/>
  <c r="C16" i="26"/>
  <c r="V15" i="26"/>
  <c r="V44" i="26" s="1"/>
  <c r="U15" i="26"/>
  <c r="U44" i="26" s="1"/>
  <c r="O15" i="26"/>
  <c r="O44" i="26" s="1"/>
  <c r="N15" i="26"/>
  <c r="N44" i="26" s="1"/>
  <c r="M15" i="26"/>
  <c r="M44" i="26" s="1"/>
  <c r="L15" i="26"/>
  <c r="L44" i="26" s="1"/>
  <c r="K15" i="26"/>
  <c r="K44" i="26" s="1"/>
  <c r="E15" i="26"/>
  <c r="E44" i="26" s="1"/>
  <c r="C15" i="26"/>
  <c r="C44" i="26" s="1"/>
  <c r="V14" i="26"/>
  <c r="V34" i="26" s="1"/>
  <c r="U14" i="26"/>
  <c r="U34" i="26" s="1"/>
  <c r="O14" i="26"/>
  <c r="O34" i="26" s="1"/>
  <c r="N14" i="26"/>
  <c r="N34" i="26" s="1"/>
  <c r="M14" i="26"/>
  <c r="M34" i="26" s="1"/>
  <c r="L14" i="26"/>
  <c r="L34" i="26" s="1"/>
  <c r="K14" i="26"/>
  <c r="K34" i="26" s="1"/>
  <c r="E14" i="26"/>
  <c r="E34" i="26" s="1"/>
  <c r="C14" i="26"/>
  <c r="C34" i="26" s="1"/>
  <c r="V13" i="26"/>
  <c r="V33" i="26" s="1"/>
  <c r="U13" i="26"/>
  <c r="U33" i="26" s="1"/>
  <c r="O13" i="26"/>
  <c r="O33" i="26" s="1"/>
  <c r="N13" i="26"/>
  <c r="N33" i="26" s="1"/>
  <c r="M13" i="26"/>
  <c r="M33" i="26" s="1"/>
  <c r="L13" i="26"/>
  <c r="L33" i="26" s="1"/>
  <c r="K13" i="26"/>
  <c r="K33" i="26" s="1"/>
  <c r="E13" i="26"/>
  <c r="E33" i="26" s="1"/>
  <c r="C13" i="26"/>
  <c r="C33" i="26" s="1"/>
  <c r="V12" i="26"/>
  <c r="U12" i="26"/>
  <c r="O12" i="26"/>
  <c r="N12" i="26"/>
  <c r="M12" i="26"/>
  <c r="L12" i="26"/>
  <c r="K12" i="26"/>
  <c r="E12" i="26"/>
  <c r="C12" i="26"/>
  <c r="V11" i="26"/>
  <c r="V39" i="26" s="1"/>
  <c r="U11" i="26"/>
  <c r="U39" i="26" s="1"/>
  <c r="O11" i="26"/>
  <c r="O39" i="26" s="1"/>
  <c r="N11" i="26"/>
  <c r="N39" i="26" s="1"/>
  <c r="M11" i="26"/>
  <c r="M39" i="26" s="1"/>
  <c r="L11" i="26"/>
  <c r="L39" i="26" s="1"/>
  <c r="K11" i="26"/>
  <c r="K39" i="26" s="1"/>
  <c r="E11" i="26"/>
  <c r="E39" i="26" s="1"/>
  <c r="C11" i="26"/>
  <c r="C39" i="26" s="1"/>
  <c r="V10" i="26"/>
  <c r="V46" i="26" s="1"/>
  <c r="U10" i="26"/>
  <c r="U46" i="26" s="1"/>
  <c r="O10" i="26"/>
  <c r="O46" i="26" s="1"/>
  <c r="N10" i="26"/>
  <c r="N46" i="26" s="1"/>
  <c r="M10" i="26"/>
  <c r="M46" i="26" s="1"/>
  <c r="L10" i="26"/>
  <c r="L46" i="26" s="1"/>
  <c r="K10" i="26"/>
  <c r="K46" i="26" s="1"/>
  <c r="E10" i="26"/>
  <c r="E46" i="26" s="1"/>
  <c r="C10" i="26"/>
  <c r="C46" i="26" s="1"/>
  <c r="V9" i="26"/>
  <c r="U9" i="26"/>
  <c r="O9" i="26"/>
  <c r="N9" i="26"/>
  <c r="M9" i="26"/>
  <c r="L9" i="26"/>
  <c r="K9" i="26"/>
  <c r="E9" i="26"/>
  <c r="C9" i="26"/>
  <c r="V8" i="26"/>
  <c r="V41" i="26" s="1"/>
  <c r="U8" i="26"/>
  <c r="U41" i="26" s="1"/>
  <c r="O8" i="26"/>
  <c r="O41" i="26" s="1"/>
  <c r="N8" i="26"/>
  <c r="N41" i="26" s="1"/>
  <c r="M8" i="26"/>
  <c r="M41" i="26" s="1"/>
  <c r="L8" i="26"/>
  <c r="L41" i="26" s="1"/>
  <c r="K8" i="26"/>
  <c r="K41" i="26" s="1"/>
  <c r="E8" i="26"/>
  <c r="E41" i="26" s="1"/>
  <c r="C8" i="26"/>
  <c r="C41" i="26" s="1"/>
  <c r="V7" i="26"/>
  <c r="U7" i="26"/>
  <c r="O7" i="26"/>
  <c r="N7" i="26"/>
  <c r="M7" i="26"/>
  <c r="L7" i="26"/>
  <c r="K7" i="26"/>
  <c r="E7" i="26"/>
  <c r="C7" i="26"/>
  <c r="V6" i="26"/>
  <c r="V47" i="26" s="1"/>
  <c r="U6" i="26"/>
  <c r="U47" i="26" s="1"/>
  <c r="O6" i="26"/>
  <c r="O47" i="26" s="1"/>
  <c r="N6" i="26"/>
  <c r="N47" i="26" s="1"/>
  <c r="M6" i="26"/>
  <c r="M47" i="26" s="1"/>
  <c r="L6" i="26"/>
  <c r="L47" i="26" s="1"/>
  <c r="K6" i="26"/>
  <c r="K47" i="26" s="1"/>
  <c r="E6" i="26"/>
  <c r="E47" i="26" s="1"/>
  <c r="C6" i="26"/>
  <c r="C47" i="26" s="1"/>
  <c r="V5" i="26"/>
  <c r="U5" i="26"/>
  <c r="O5" i="26"/>
  <c r="N5" i="26"/>
  <c r="M5" i="26"/>
  <c r="L5" i="26"/>
  <c r="K5" i="26"/>
  <c r="E5" i="26"/>
  <c r="C5" i="26"/>
  <c r="V4" i="26"/>
  <c r="V40" i="26" s="1"/>
  <c r="U4" i="26"/>
  <c r="U40" i="26" s="1"/>
  <c r="O4" i="26"/>
  <c r="O40" i="26" s="1"/>
  <c r="N4" i="26"/>
  <c r="N40" i="26" s="1"/>
  <c r="M4" i="26"/>
  <c r="M40" i="26" s="1"/>
  <c r="L4" i="26"/>
  <c r="L40" i="26" s="1"/>
  <c r="K4" i="26"/>
  <c r="K40" i="26" s="1"/>
  <c r="E4" i="26"/>
  <c r="E40" i="26" s="1"/>
  <c r="C4" i="26"/>
  <c r="C40" i="26" s="1"/>
  <c r="V3" i="26"/>
  <c r="V32" i="26" s="1"/>
  <c r="U3" i="26"/>
  <c r="U32" i="26" s="1"/>
  <c r="O3" i="26"/>
  <c r="O32" i="26" s="1"/>
  <c r="N3" i="26"/>
  <c r="N32" i="26" s="1"/>
  <c r="M3" i="26"/>
  <c r="M32" i="26" s="1"/>
  <c r="L3" i="26"/>
  <c r="L32" i="26" s="1"/>
  <c r="K3" i="26"/>
  <c r="K32" i="26" s="1"/>
  <c r="E3" i="26"/>
  <c r="E32" i="26" s="1"/>
  <c r="C3" i="26"/>
  <c r="C32" i="26" s="1"/>
  <c r="V2" i="26"/>
  <c r="V38" i="26" s="1"/>
  <c r="U2" i="26"/>
  <c r="U38" i="26" s="1"/>
  <c r="O2" i="26"/>
  <c r="O38" i="26" s="1"/>
  <c r="N2" i="26"/>
  <c r="N38" i="26" s="1"/>
  <c r="M2" i="26"/>
  <c r="M38" i="26" s="1"/>
  <c r="L2" i="26"/>
  <c r="L38" i="26" s="1"/>
  <c r="K2" i="26"/>
  <c r="K38" i="26" s="1"/>
  <c r="E2" i="26"/>
  <c r="E38" i="26" s="1"/>
  <c r="C2" i="26"/>
  <c r="C38" i="26" s="1"/>
  <c r="V30" i="25"/>
  <c r="V35" i="25" s="1"/>
  <c r="U30" i="25"/>
  <c r="U35" i="25" s="1"/>
  <c r="O30" i="25"/>
  <c r="O35" i="25" s="1"/>
  <c r="N30" i="25"/>
  <c r="N35" i="25" s="1"/>
  <c r="M30" i="25"/>
  <c r="M35" i="25" s="1"/>
  <c r="L30" i="25"/>
  <c r="L35" i="25" s="1"/>
  <c r="K30" i="25"/>
  <c r="K35" i="25" s="1"/>
  <c r="E30" i="25"/>
  <c r="E35" i="25" s="1"/>
  <c r="C30" i="25"/>
  <c r="C35" i="25" s="1"/>
  <c r="V29" i="25"/>
  <c r="U29" i="25"/>
  <c r="O29" i="25"/>
  <c r="N29" i="25"/>
  <c r="M29" i="25"/>
  <c r="L29" i="25"/>
  <c r="K29" i="25"/>
  <c r="E29" i="25"/>
  <c r="C29" i="25"/>
  <c r="V28" i="25"/>
  <c r="V43" i="25" s="1"/>
  <c r="U28" i="25"/>
  <c r="U43" i="25" s="1"/>
  <c r="O28" i="25"/>
  <c r="O43" i="25" s="1"/>
  <c r="N28" i="25"/>
  <c r="N43" i="25" s="1"/>
  <c r="M28" i="25"/>
  <c r="M43" i="25" s="1"/>
  <c r="L28" i="25"/>
  <c r="L43" i="25" s="1"/>
  <c r="K28" i="25"/>
  <c r="K43" i="25" s="1"/>
  <c r="E28" i="25"/>
  <c r="E43" i="25" s="1"/>
  <c r="C28" i="25"/>
  <c r="C43" i="25" s="1"/>
  <c r="V27" i="25"/>
  <c r="U27" i="25"/>
  <c r="O27" i="25"/>
  <c r="N27" i="25"/>
  <c r="M27" i="25"/>
  <c r="L27" i="25"/>
  <c r="K27" i="25"/>
  <c r="E27" i="25"/>
  <c r="C27" i="25"/>
  <c r="V26" i="25"/>
  <c r="V36" i="25" s="1"/>
  <c r="U26" i="25"/>
  <c r="U36" i="25" s="1"/>
  <c r="O26" i="25"/>
  <c r="O36" i="25" s="1"/>
  <c r="N26" i="25"/>
  <c r="N36" i="25" s="1"/>
  <c r="M26" i="25"/>
  <c r="M36" i="25" s="1"/>
  <c r="L26" i="25"/>
  <c r="L36" i="25" s="1"/>
  <c r="K26" i="25"/>
  <c r="K36" i="25" s="1"/>
  <c r="E26" i="25"/>
  <c r="E36" i="25" s="1"/>
  <c r="C26" i="25"/>
  <c r="C36" i="25" s="1"/>
  <c r="V25" i="25"/>
  <c r="U25" i="25"/>
  <c r="O25" i="25"/>
  <c r="N25" i="25"/>
  <c r="M25" i="25"/>
  <c r="L25" i="25"/>
  <c r="K25" i="25"/>
  <c r="E25" i="25"/>
  <c r="C25" i="25"/>
  <c r="V24" i="25"/>
  <c r="U24" i="25"/>
  <c r="O24" i="25"/>
  <c r="N24" i="25"/>
  <c r="M24" i="25"/>
  <c r="L24" i="25"/>
  <c r="K24" i="25"/>
  <c r="E24" i="25"/>
  <c r="C24" i="25"/>
  <c r="V23" i="25"/>
  <c r="V49" i="25" s="1"/>
  <c r="U23" i="25"/>
  <c r="U49" i="25" s="1"/>
  <c r="O23" i="25"/>
  <c r="O49" i="25" s="1"/>
  <c r="N23" i="25"/>
  <c r="N49" i="25" s="1"/>
  <c r="M23" i="25"/>
  <c r="M49" i="25" s="1"/>
  <c r="L23" i="25"/>
  <c r="L49" i="25" s="1"/>
  <c r="K23" i="25"/>
  <c r="K49" i="25" s="1"/>
  <c r="E23" i="25"/>
  <c r="E49" i="25" s="1"/>
  <c r="C23" i="25"/>
  <c r="C49" i="25" s="1"/>
  <c r="V22" i="25"/>
  <c r="V37" i="25" s="1"/>
  <c r="U22" i="25"/>
  <c r="U37" i="25" s="1"/>
  <c r="O22" i="25"/>
  <c r="O37" i="25" s="1"/>
  <c r="N22" i="25"/>
  <c r="N37" i="25" s="1"/>
  <c r="M22" i="25"/>
  <c r="M37" i="25" s="1"/>
  <c r="L22" i="25"/>
  <c r="L37" i="25" s="1"/>
  <c r="K22" i="25"/>
  <c r="K37" i="25" s="1"/>
  <c r="E22" i="25"/>
  <c r="E37" i="25" s="1"/>
  <c r="C22" i="25"/>
  <c r="C37" i="25" s="1"/>
  <c r="V21" i="25"/>
  <c r="U21" i="25"/>
  <c r="O21" i="25"/>
  <c r="N21" i="25"/>
  <c r="M21" i="25"/>
  <c r="L21" i="25"/>
  <c r="K21" i="25"/>
  <c r="E21" i="25"/>
  <c r="C21" i="25"/>
  <c r="V20" i="25"/>
  <c r="U20" i="25"/>
  <c r="O20" i="25"/>
  <c r="N20" i="25"/>
  <c r="M20" i="25"/>
  <c r="L20" i="25"/>
  <c r="K20" i="25"/>
  <c r="E20" i="25"/>
  <c r="C20" i="25"/>
  <c r="V19" i="25"/>
  <c r="V42" i="25" s="1"/>
  <c r="U19" i="25"/>
  <c r="U42" i="25" s="1"/>
  <c r="O19" i="25"/>
  <c r="O42" i="25" s="1"/>
  <c r="N19" i="25"/>
  <c r="N42" i="25" s="1"/>
  <c r="M19" i="25"/>
  <c r="M42" i="25" s="1"/>
  <c r="L19" i="25"/>
  <c r="L42" i="25" s="1"/>
  <c r="K19" i="25"/>
  <c r="K42" i="25" s="1"/>
  <c r="E19" i="25"/>
  <c r="E42" i="25" s="1"/>
  <c r="C19" i="25"/>
  <c r="C42" i="25" s="1"/>
  <c r="V18" i="25"/>
  <c r="U18" i="25"/>
  <c r="O18" i="25"/>
  <c r="N18" i="25"/>
  <c r="M18" i="25"/>
  <c r="L18" i="25"/>
  <c r="K18" i="25"/>
  <c r="E18" i="25"/>
  <c r="C18" i="25"/>
  <c r="V17" i="25"/>
  <c r="U17" i="25"/>
  <c r="O17" i="25"/>
  <c r="N17" i="25"/>
  <c r="M17" i="25"/>
  <c r="L17" i="25"/>
  <c r="K17" i="25"/>
  <c r="E17" i="25"/>
  <c r="C17" i="25"/>
  <c r="V16" i="25"/>
  <c r="U16" i="25"/>
  <c r="O16" i="25"/>
  <c r="N16" i="25"/>
  <c r="M16" i="25"/>
  <c r="L16" i="25"/>
  <c r="K16" i="25"/>
  <c r="E16" i="25"/>
  <c r="C16" i="25"/>
  <c r="V15" i="25"/>
  <c r="V44" i="25" s="1"/>
  <c r="U15" i="25"/>
  <c r="U44" i="25" s="1"/>
  <c r="O15" i="25"/>
  <c r="O44" i="25" s="1"/>
  <c r="N15" i="25"/>
  <c r="N44" i="25" s="1"/>
  <c r="M15" i="25"/>
  <c r="M44" i="25" s="1"/>
  <c r="L15" i="25"/>
  <c r="L44" i="25" s="1"/>
  <c r="K15" i="25"/>
  <c r="K44" i="25" s="1"/>
  <c r="E15" i="25"/>
  <c r="E44" i="25" s="1"/>
  <c r="C15" i="25"/>
  <c r="C44" i="25" s="1"/>
  <c r="V14" i="25"/>
  <c r="V34" i="25" s="1"/>
  <c r="U14" i="25"/>
  <c r="U34" i="25" s="1"/>
  <c r="O14" i="25"/>
  <c r="O34" i="25" s="1"/>
  <c r="N14" i="25"/>
  <c r="N34" i="25" s="1"/>
  <c r="M14" i="25"/>
  <c r="M34" i="25" s="1"/>
  <c r="L14" i="25"/>
  <c r="L34" i="25" s="1"/>
  <c r="K14" i="25"/>
  <c r="K34" i="25" s="1"/>
  <c r="E14" i="25"/>
  <c r="E34" i="25" s="1"/>
  <c r="C14" i="25"/>
  <c r="C34" i="25" s="1"/>
  <c r="V13" i="25"/>
  <c r="V33" i="25" s="1"/>
  <c r="U13" i="25"/>
  <c r="U33" i="25" s="1"/>
  <c r="O13" i="25"/>
  <c r="O33" i="25" s="1"/>
  <c r="N13" i="25"/>
  <c r="N33" i="25" s="1"/>
  <c r="M13" i="25"/>
  <c r="M33" i="25" s="1"/>
  <c r="L13" i="25"/>
  <c r="L33" i="25" s="1"/>
  <c r="K13" i="25"/>
  <c r="K33" i="25" s="1"/>
  <c r="E13" i="25"/>
  <c r="E33" i="25" s="1"/>
  <c r="C13" i="25"/>
  <c r="C33" i="25" s="1"/>
  <c r="V12" i="25"/>
  <c r="U12" i="25"/>
  <c r="O12" i="25"/>
  <c r="N12" i="25"/>
  <c r="M12" i="25"/>
  <c r="L12" i="25"/>
  <c r="K12" i="25"/>
  <c r="E12" i="25"/>
  <c r="C12" i="25"/>
  <c r="V11" i="25"/>
  <c r="V39" i="25" s="1"/>
  <c r="U11" i="25"/>
  <c r="U39" i="25" s="1"/>
  <c r="O11" i="25"/>
  <c r="O39" i="25" s="1"/>
  <c r="N11" i="25"/>
  <c r="N39" i="25" s="1"/>
  <c r="M11" i="25"/>
  <c r="M39" i="25" s="1"/>
  <c r="L11" i="25"/>
  <c r="L39" i="25" s="1"/>
  <c r="K11" i="25"/>
  <c r="K39" i="25" s="1"/>
  <c r="E11" i="25"/>
  <c r="E39" i="25" s="1"/>
  <c r="C11" i="25"/>
  <c r="C39" i="25" s="1"/>
  <c r="V10" i="25"/>
  <c r="V46" i="25" s="1"/>
  <c r="U10" i="25"/>
  <c r="U46" i="25" s="1"/>
  <c r="O10" i="25"/>
  <c r="O46" i="25" s="1"/>
  <c r="N10" i="25"/>
  <c r="N46" i="25" s="1"/>
  <c r="M10" i="25"/>
  <c r="M46" i="25" s="1"/>
  <c r="L10" i="25"/>
  <c r="L46" i="25" s="1"/>
  <c r="K10" i="25"/>
  <c r="K46" i="25" s="1"/>
  <c r="E10" i="25"/>
  <c r="E46" i="25" s="1"/>
  <c r="C10" i="25"/>
  <c r="C46" i="25" s="1"/>
  <c r="V9" i="25"/>
  <c r="U9" i="25"/>
  <c r="O9" i="25"/>
  <c r="N9" i="25"/>
  <c r="M9" i="25"/>
  <c r="L9" i="25"/>
  <c r="K9" i="25"/>
  <c r="E9" i="25"/>
  <c r="C9" i="25"/>
  <c r="V8" i="25"/>
  <c r="V41" i="25" s="1"/>
  <c r="U8" i="25"/>
  <c r="U41" i="25" s="1"/>
  <c r="O8" i="25"/>
  <c r="O41" i="25" s="1"/>
  <c r="N8" i="25"/>
  <c r="N41" i="25" s="1"/>
  <c r="M8" i="25"/>
  <c r="M41" i="25" s="1"/>
  <c r="L8" i="25"/>
  <c r="L41" i="25" s="1"/>
  <c r="K8" i="25"/>
  <c r="K41" i="25" s="1"/>
  <c r="E8" i="25"/>
  <c r="E41" i="25" s="1"/>
  <c r="C8" i="25"/>
  <c r="C41" i="25" s="1"/>
  <c r="V7" i="25"/>
  <c r="U7" i="25"/>
  <c r="O7" i="25"/>
  <c r="N7" i="25"/>
  <c r="M7" i="25"/>
  <c r="L7" i="25"/>
  <c r="K7" i="25"/>
  <c r="E7" i="25"/>
  <c r="C7" i="25"/>
  <c r="V6" i="25"/>
  <c r="V47" i="25" s="1"/>
  <c r="U6" i="25"/>
  <c r="U47" i="25" s="1"/>
  <c r="O6" i="25"/>
  <c r="O47" i="25" s="1"/>
  <c r="N6" i="25"/>
  <c r="N47" i="25" s="1"/>
  <c r="M6" i="25"/>
  <c r="M47" i="25" s="1"/>
  <c r="L6" i="25"/>
  <c r="L47" i="25" s="1"/>
  <c r="L45" i="25" s="1"/>
  <c r="K6" i="25"/>
  <c r="K47" i="25" s="1"/>
  <c r="E6" i="25"/>
  <c r="E47" i="25" s="1"/>
  <c r="C6" i="25"/>
  <c r="C47" i="25" s="1"/>
  <c r="V5" i="25"/>
  <c r="U5" i="25"/>
  <c r="O5" i="25"/>
  <c r="N5" i="25"/>
  <c r="M5" i="25"/>
  <c r="L5" i="25"/>
  <c r="K5" i="25"/>
  <c r="E5" i="25"/>
  <c r="C5" i="25"/>
  <c r="V4" i="25"/>
  <c r="V40" i="25" s="1"/>
  <c r="U4" i="25"/>
  <c r="U40" i="25" s="1"/>
  <c r="O4" i="25"/>
  <c r="O40" i="25" s="1"/>
  <c r="N4" i="25"/>
  <c r="N40" i="25" s="1"/>
  <c r="M4" i="25"/>
  <c r="M40" i="25" s="1"/>
  <c r="L4" i="25"/>
  <c r="L40" i="25" s="1"/>
  <c r="K4" i="25"/>
  <c r="K40" i="25" s="1"/>
  <c r="E4" i="25"/>
  <c r="E40" i="25" s="1"/>
  <c r="C4" i="25"/>
  <c r="C40" i="25" s="1"/>
  <c r="V3" i="25"/>
  <c r="V32" i="25" s="1"/>
  <c r="U3" i="25"/>
  <c r="U32" i="25" s="1"/>
  <c r="O3" i="25"/>
  <c r="O32" i="25" s="1"/>
  <c r="N3" i="25"/>
  <c r="N32" i="25" s="1"/>
  <c r="M3" i="25"/>
  <c r="M32" i="25" s="1"/>
  <c r="L3" i="25"/>
  <c r="L32" i="25" s="1"/>
  <c r="K3" i="25"/>
  <c r="K32" i="25" s="1"/>
  <c r="E3" i="25"/>
  <c r="E32" i="25" s="1"/>
  <c r="C3" i="25"/>
  <c r="C32" i="25" s="1"/>
  <c r="V2" i="25"/>
  <c r="V38" i="25" s="1"/>
  <c r="U2" i="25"/>
  <c r="U38" i="25" s="1"/>
  <c r="O2" i="25"/>
  <c r="O38" i="25" s="1"/>
  <c r="N2" i="25"/>
  <c r="N38" i="25" s="1"/>
  <c r="M2" i="25"/>
  <c r="M38" i="25" s="1"/>
  <c r="L2" i="25"/>
  <c r="L38" i="25" s="1"/>
  <c r="K2" i="25"/>
  <c r="K38" i="25" s="1"/>
  <c r="E2" i="25"/>
  <c r="E38" i="25" s="1"/>
  <c r="C2" i="25"/>
  <c r="C38" i="25" s="1"/>
  <c r="V30" i="24"/>
  <c r="V35" i="24" s="1"/>
  <c r="U30" i="24"/>
  <c r="U35" i="24" s="1"/>
  <c r="O30" i="24"/>
  <c r="O35" i="24" s="1"/>
  <c r="N30" i="24"/>
  <c r="N35" i="24" s="1"/>
  <c r="M30" i="24"/>
  <c r="M35" i="24" s="1"/>
  <c r="L30" i="24"/>
  <c r="L35" i="24" s="1"/>
  <c r="K30" i="24"/>
  <c r="K35" i="24" s="1"/>
  <c r="E30" i="24"/>
  <c r="E35" i="24" s="1"/>
  <c r="C30" i="24"/>
  <c r="C35" i="24" s="1"/>
  <c r="V29" i="24"/>
  <c r="U29" i="24"/>
  <c r="O29" i="24"/>
  <c r="N29" i="24"/>
  <c r="M29" i="24"/>
  <c r="L29" i="24"/>
  <c r="K29" i="24"/>
  <c r="E29" i="24"/>
  <c r="C29" i="24"/>
  <c r="V28" i="24"/>
  <c r="V43" i="24" s="1"/>
  <c r="U28" i="24"/>
  <c r="U43" i="24" s="1"/>
  <c r="O28" i="24"/>
  <c r="O43" i="24" s="1"/>
  <c r="N28" i="24"/>
  <c r="N43" i="24" s="1"/>
  <c r="M28" i="24"/>
  <c r="M43" i="24" s="1"/>
  <c r="L28" i="24"/>
  <c r="L43" i="24" s="1"/>
  <c r="K28" i="24"/>
  <c r="K43" i="24" s="1"/>
  <c r="E28" i="24"/>
  <c r="E43" i="24" s="1"/>
  <c r="C28" i="24"/>
  <c r="C43" i="24" s="1"/>
  <c r="V27" i="24"/>
  <c r="U27" i="24"/>
  <c r="O27" i="24"/>
  <c r="N27" i="24"/>
  <c r="M27" i="24"/>
  <c r="L27" i="24"/>
  <c r="K27" i="24"/>
  <c r="E27" i="24"/>
  <c r="C27" i="24"/>
  <c r="V26" i="24"/>
  <c r="V36" i="24" s="1"/>
  <c r="U26" i="24"/>
  <c r="U36" i="24" s="1"/>
  <c r="O26" i="24"/>
  <c r="O36" i="24" s="1"/>
  <c r="N26" i="24"/>
  <c r="N36" i="24" s="1"/>
  <c r="M26" i="24"/>
  <c r="M36" i="24" s="1"/>
  <c r="L26" i="24"/>
  <c r="L36" i="24" s="1"/>
  <c r="K26" i="24"/>
  <c r="K36" i="24" s="1"/>
  <c r="E26" i="24"/>
  <c r="E36" i="24" s="1"/>
  <c r="C26" i="24"/>
  <c r="C36" i="24" s="1"/>
  <c r="V25" i="24"/>
  <c r="U25" i="24"/>
  <c r="O25" i="24"/>
  <c r="N25" i="24"/>
  <c r="M25" i="24"/>
  <c r="L25" i="24"/>
  <c r="K25" i="24"/>
  <c r="E25" i="24"/>
  <c r="C25" i="24"/>
  <c r="V24" i="24"/>
  <c r="U24" i="24"/>
  <c r="O24" i="24"/>
  <c r="N24" i="24"/>
  <c r="M24" i="24"/>
  <c r="L24" i="24"/>
  <c r="K24" i="24"/>
  <c r="E24" i="24"/>
  <c r="C24" i="24"/>
  <c r="V23" i="24"/>
  <c r="V49" i="24" s="1"/>
  <c r="U23" i="24"/>
  <c r="U49" i="24" s="1"/>
  <c r="O23" i="24"/>
  <c r="O49" i="24" s="1"/>
  <c r="N23" i="24"/>
  <c r="N49" i="24" s="1"/>
  <c r="M23" i="24"/>
  <c r="M49" i="24" s="1"/>
  <c r="L23" i="24"/>
  <c r="L49" i="24" s="1"/>
  <c r="K23" i="24"/>
  <c r="K49" i="24" s="1"/>
  <c r="E23" i="24"/>
  <c r="E49" i="24" s="1"/>
  <c r="C23" i="24"/>
  <c r="C49" i="24" s="1"/>
  <c r="V22" i="24"/>
  <c r="V37" i="24" s="1"/>
  <c r="U22" i="24"/>
  <c r="U37" i="24" s="1"/>
  <c r="O22" i="24"/>
  <c r="O37" i="24" s="1"/>
  <c r="N22" i="24"/>
  <c r="N37" i="24" s="1"/>
  <c r="M22" i="24"/>
  <c r="M37" i="24" s="1"/>
  <c r="L22" i="24"/>
  <c r="L37" i="24" s="1"/>
  <c r="K22" i="24"/>
  <c r="K37" i="24" s="1"/>
  <c r="E22" i="24"/>
  <c r="E37" i="24" s="1"/>
  <c r="C22" i="24"/>
  <c r="C37" i="24" s="1"/>
  <c r="V21" i="24"/>
  <c r="U21" i="24"/>
  <c r="O21" i="24"/>
  <c r="N21" i="24"/>
  <c r="M21" i="24"/>
  <c r="L21" i="24"/>
  <c r="K21" i="24"/>
  <c r="E21" i="24"/>
  <c r="C21" i="24"/>
  <c r="V20" i="24"/>
  <c r="U20" i="24"/>
  <c r="O20" i="24"/>
  <c r="N20" i="24"/>
  <c r="M20" i="24"/>
  <c r="L20" i="24"/>
  <c r="K20" i="24"/>
  <c r="E20" i="24"/>
  <c r="C20" i="24"/>
  <c r="V19" i="24"/>
  <c r="V42" i="24" s="1"/>
  <c r="U19" i="24"/>
  <c r="U42" i="24" s="1"/>
  <c r="O19" i="24"/>
  <c r="O42" i="24" s="1"/>
  <c r="N19" i="24"/>
  <c r="N42" i="24" s="1"/>
  <c r="M19" i="24"/>
  <c r="M42" i="24" s="1"/>
  <c r="L19" i="24"/>
  <c r="L42" i="24" s="1"/>
  <c r="K19" i="24"/>
  <c r="K42" i="24" s="1"/>
  <c r="E19" i="24"/>
  <c r="E42" i="24" s="1"/>
  <c r="C19" i="24"/>
  <c r="C42" i="24" s="1"/>
  <c r="V18" i="24"/>
  <c r="U18" i="24"/>
  <c r="O18" i="24"/>
  <c r="N18" i="24"/>
  <c r="M18" i="24"/>
  <c r="L18" i="24"/>
  <c r="K18" i="24"/>
  <c r="E18" i="24"/>
  <c r="C18" i="24"/>
  <c r="V17" i="24"/>
  <c r="U17" i="24"/>
  <c r="O17" i="24"/>
  <c r="N17" i="24"/>
  <c r="M17" i="24"/>
  <c r="L17" i="24"/>
  <c r="K17" i="24"/>
  <c r="E17" i="24"/>
  <c r="C17" i="24"/>
  <c r="V16" i="24"/>
  <c r="U16" i="24"/>
  <c r="O16" i="24"/>
  <c r="N16" i="24"/>
  <c r="M16" i="24"/>
  <c r="L16" i="24"/>
  <c r="K16" i="24"/>
  <c r="E16" i="24"/>
  <c r="C16" i="24"/>
  <c r="V15" i="24"/>
  <c r="V44" i="24" s="1"/>
  <c r="U15" i="24"/>
  <c r="O15" i="24"/>
  <c r="O44" i="24" s="1"/>
  <c r="N15" i="24"/>
  <c r="N44" i="24" s="1"/>
  <c r="M15" i="24"/>
  <c r="M44" i="24" s="1"/>
  <c r="L15" i="24"/>
  <c r="L44" i="24" s="1"/>
  <c r="K15" i="24"/>
  <c r="K44" i="24" s="1"/>
  <c r="E15" i="24"/>
  <c r="E44" i="24" s="1"/>
  <c r="C15" i="24"/>
  <c r="C44" i="24" s="1"/>
  <c r="V14" i="24"/>
  <c r="V34" i="24" s="1"/>
  <c r="U14" i="24"/>
  <c r="O14" i="24"/>
  <c r="O34" i="24" s="1"/>
  <c r="N14" i="24"/>
  <c r="N34" i="24" s="1"/>
  <c r="M14" i="24"/>
  <c r="M34" i="24" s="1"/>
  <c r="L14" i="24"/>
  <c r="L34" i="24" s="1"/>
  <c r="K14" i="24"/>
  <c r="K34" i="24" s="1"/>
  <c r="E14" i="24"/>
  <c r="E34" i="24" s="1"/>
  <c r="C14" i="24"/>
  <c r="C34" i="24" s="1"/>
  <c r="V13" i="24"/>
  <c r="V33" i="24" s="1"/>
  <c r="U13" i="24"/>
  <c r="U33" i="24" s="1"/>
  <c r="O13" i="24"/>
  <c r="O33" i="24" s="1"/>
  <c r="N13" i="24"/>
  <c r="N33" i="24" s="1"/>
  <c r="M13" i="24"/>
  <c r="M33" i="24" s="1"/>
  <c r="L13" i="24"/>
  <c r="L33" i="24" s="1"/>
  <c r="K13" i="24"/>
  <c r="K33" i="24" s="1"/>
  <c r="E13" i="24"/>
  <c r="E33" i="24" s="1"/>
  <c r="C13" i="24"/>
  <c r="C33" i="24" s="1"/>
  <c r="V12" i="24"/>
  <c r="U12" i="24"/>
  <c r="O12" i="24"/>
  <c r="N12" i="24"/>
  <c r="M12" i="24"/>
  <c r="L12" i="24"/>
  <c r="K12" i="24"/>
  <c r="E12" i="24"/>
  <c r="C12" i="24"/>
  <c r="V11" i="24"/>
  <c r="V39" i="24" s="1"/>
  <c r="U11" i="24"/>
  <c r="U39" i="24" s="1"/>
  <c r="O11" i="24"/>
  <c r="O39" i="24" s="1"/>
  <c r="N11" i="24"/>
  <c r="N39" i="24" s="1"/>
  <c r="M11" i="24"/>
  <c r="M39" i="24" s="1"/>
  <c r="L11" i="24"/>
  <c r="L39" i="24" s="1"/>
  <c r="K11" i="24"/>
  <c r="K39" i="24" s="1"/>
  <c r="E11" i="24"/>
  <c r="E39" i="24" s="1"/>
  <c r="C11" i="24"/>
  <c r="C39" i="24" s="1"/>
  <c r="V10" i="24"/>
  <c r="V46" i="24" s="1"/>
  <c r="U10" i="24"/>
  <c r="U46" i="24" s="1"/>
  <c r="O10" i="24"/>
  <c r="O46" i="24" s="1"/>
  <c r="N10" i="24"/>
  <c r="N46" i="24" s="1"/>
  <c r="M10" i="24"/>
  <c r="M46" i="24" s="1"/>
  <c r="L10" i="24"/>
  <c r="L46" i="24" s="1"/>
  <c r="K10" i="24"/>
  <c r="K46" i="24" s="1"/>
  <c r="E10" i="24"/>
  <c r="E46" i="24" s="1"/>
  <c r="C10" i="24"/>
  <c r="C46" i="24" s="1"/>
  <c r="V9" i="24"/>
  <c r="U9" i="24"/>
  <c r="O9" i="24"/>
  <c r="N9" i="24"/>
  <c r="M9" i="24"/>
  <c r="L9" i="24"/>
  <c r="K9" i="24"/>
  <c r="E9" i="24"/>
  <c r="C9" i="24"/>
  <c r="V8" i="24"/>
  <c r="V41" i="24" s="1"/>
  <c r="U8" i="24"/>
  <c r="U41" i="24" s="1"/>
  <c r="O8" i="24"/>
  <c r="O41" i="24" s="1"/>
  <c r="N8" i="24"/>
  <c r="N41" i="24" s="1"/>
  <c r="M8" i="24"/>
  <c r="M41" i="24" s="1"/>
  <c r="L8" i="24"/>
  <c r="L41" i="24" s="1"/>
  <c r="K8" i="24"/>
  <c r="K41" i="24" s="1"/>
  <c r="E8" i="24"/>
  <c r="E41" i="24" s="1"/>
  <c r="C8" i="24"/>
  <c r="C41" i="24" s="1"/>
  <c r="V7" i="24"/>
  <c r="U7" i="24"/>
  <c r="O7" i="24"/>
  <c r="N7" i="24"/>
  <c r="M7" i="24"/>
  <c r="L7" i="24"/>
  <c r="K7" i="24"/>
  <c r="E7" i="24"/>
  <c r="C7" i="24"/>
  <c r="V6" i="24"/>
  <c r="V47" i="24" s="1"/>
  <c r="U6" i="24"/>
  <c r="O6" i="24"/>
  <c r="O47" i="24" s="1"/>
  <c r="N6" i="24"/>
  <c r="N47" i="24" s="1"/>
  <c r="M6" i="24"/>
  <c r="M47" i="24" s="1"/>
  <c r="L6" i="24"/>
  <c r="L47" i="24" s="1"/>
  <c r="K6" i="24"/>
  <c r="K47" i="24" s="1"/>
  <c r="E6" i="24"/>
  <c r="E47" i="24" s="1"/>
  <c r="C6" i="24"/>
  <c r="C47" i="24" s="1"/>
  <c r="V5" i="24"/>
  <c r="U5" i="24"/>
  <c r="O5" i="24"/>
  <c r="N5" i="24"/>
  <c r="M5" i="24"/>
  <c r="L5" i="24"/>
  <c r="K5" i="24"/>
  <c r="E5" i="24"/>
  <c r="C5" i="24"/>
  <c r="V4" i="24"/>
  <c r="V40" i="24" s="1"/>
  <c r="U4" i="24"/>
  <c r="U40" i="24" s="1"/>
  <c r="O4" i="24"/>
  <c r="O40" i="24" s="1"/>
  <c r="N4" i="24"/>
  <c r="N40" i="24" s="1"/>
  <c r="M4" i="24"/>
  <c r="M40" i="24" s="1"/>
  <c r="L4" i="24"/>
  <c r="L40" i="24" s="1"/>
  <c r="K4" i="24"/>
  <c r="K40" i="24" s="1"/>
  <c r="E4" i="24"/>
  <c r="E40" i="24" s="1"/>
  <c r="C4" i="24"/>
  <c r="C40" i="24" s="1"/>
  <c r="V3" i="24"/>
  <c r="V32" i="24" s="1"/>
  <c r="U3" i="24"/>
  <c r="U32" i="24" s="1"/>
  <c r="O3" i="24"/>
  <c r="O32" i="24" s="1"/>
  <c r="N3" i="24"/>
  <c r="N32" i="24" s="1"/>
  <c r="M3" i="24"/>
  <c r="M32" i="24" s="1"/>
  <c r="L3" i="24"/>
  <c r="L32" i="24" s="1"/>
  <c r="K3" i="24"/>
  <c r="K32" i="24" s="1"/>
  <c r="E3" i="24"/>
  <c r="E32" i="24" s="1"/>
  <c r="C3" i="24"/>
  <c r="C32" i="24" s="1"/>
  <c r="V2" i="24"/>
  <c r="V38" i="24" s="1"/>
  <c r="U2" i="24"/>
  <c r="O2" i="24"/>
  <c r="O38" i="24" s="1"/>
  <c r="N2" i="24"/>
  <c r="N38" i="24" s="1"/>
  <c r="M2" i="24"/>
  <c r="M38" i="24" s="1"/>
  <c r="L2" i="24"/>
  <c r="L38" i="24" s="1"/>
  <c r="K2" i="24"/>
  <c r="K38" i="24" s="1"/>
  <c r="E2" i="24"/>
  <c r="E38" i="24" s="1"/>
  <c r="C38" i="24"/>
  <c r="V30" i="12"/>
  <c r="U30" i="12"/>
  <c r="O30" i="12"/>
  <c r="N30" i="12"/>
  <c r="M30" i="12"/>
  <c r="L30" i="12"/>
  <c r="K30" i="12"/>
  <c r="E30" i="12"/>
  <c r="C30" i="12"/>
  <c r="V29" i="12"/>
  <c r="U29" i="12"/>
  <c r="O29" i="12"/>
  <c r="N29" i="12"/>
  <c r="M29" i="12"/>
  <c r="L29" i="12"/>
  <c r="K29" i="12"/>
  <c r="E29" i="12"/>
  <c r="C29" i="12"/>
  <c r="V28" i="12"/>
  <c r="U28" i="12"/>
  <c r="O28" i="12"/>
  <c r="N28" i="12"/>
  <c r="M28" i="12"/>
  <c r="L28" i="12"/>
  <c r="K28" i="12"/>
  <c r="E28" i="12"/>
  <c r="C28" i="12"/>
  <c r="V27" i="12"/>
  <c r="U27" i="12"/>
  <c r="O27" i="12"/>
  <c r="N27" i="12"/>
  <c r="M27" i="12"/>
  <c r="L27" i="12"/>
  <c r="K27" i="12"/>
  <c r="E27" i="12"/>
  <c r="C27" i="12"/>
  <c r="V26" i="12"/>
  <c r="U26" i="12"/>
  <c r="O26" i="12"/>
  <c r="N26" i="12"/>
  <c r="M26" i="12"/>
  <c r="L26" i="12"/>
  <c r="K26" i="12"/>
  <c r="E26" i="12"/>
  <c r="C26" i="12"/>
  <c r="V25" i="12"/>
  <c r="U25" i="12"/>
  <c r="O25" i="12"/>
  <c r="N25" i="12"/>
  <c r="M25" i="12"/>
  <c r="L25" i="12"/>
  <c r="K25" i="12"/>
  <c r="E25" i="12"/>
  <c r="C25" i="12"/>
  <c r="V24" i="12"/>
  <c r="U24" i="12"/>
  <c r="O24" i="12"/>
  <c r="N24" i="12"/>
  <c r="M24" i="12"/>
  <c r="L24" i="12"/>
  <c r="K24" i="12"/>
  <c r="E24" i="12"/>
  <c r="C24" i="12"/>
  <c r="V23" i="12"/>
  <c r="U23" i="12"/>
  <c r="O23" i="12"/>
  <c r="N23" i="12"/>
  <c r="M23" i="12"/>
  <c r="L23" i="12"/>
  <c r="K23" i="12"/>
  <c r="E23" i="12"/>
  <c r="C23" i="12"/>
  <c r="V22" i="12"/>
  <c r="U22" i="12"/>
  <c r="O22" i="12"/>
  <c r="N22" i="12"/>
  <c r="M22" i="12"/>
  <c r="L22" i="12"/>
  <c r="K22" i="12"/>
  <c r="E22" i="12"/>
  <c r="C22" i="12"/>
  <c r="V21" i="12"/>
  <c r="U21" i="12"/>
  <c r="O21" i="12"/>
  <c r="N21" i="12"/>
  <c r="M21" i="12"/>
  <c r="L21" i="12"/>
  <c r="K21" i="12"/>
  <c r="E21" i="12"/>
  <c r="C21" i="12"/>
  <c r="V20" i="12"/>
  <c r="U20" i="12"/>
  <c r="O20" i="12"/>
  <c r="N20" i="12"/>
  <c r="M20" i="12"/>
  <c r="L20" i="12"/>
  <c r="K20" i="12"/>
  <c r="E20" i="12"/>
  <c r="C20" i="12"/>
  <c r="V19" i="12"/>
  <c r="U19" i="12"/>
  <c r="O19" i="12"/>
  <c r="N19" i="12"/>
  <c r="M19" i="12"/>
  <c r="L19" i="12"/>
  <c r="K19" i="12"/>
  <c r="E19" i="12"/>
  <c r="C19" i="12"/>
  <c r="V18" i="12"/>
  <c r="U18" i="12"/>
  <c r="O18" i="12"/>
  <c r="N18" i="12"/>
  <c r="M18" i="12"/>
  <c r="L18" i="12"/>
  <c r="K18" i="12"/>
  <c r="E18" i="12"/>
  <c r="C18" i="12"/>
  <c r="V17" i="12"/>
  <c r="U17" i="12"/>
  <c r="O17" i="12"/>
  <c r="N17" i="12"/>
  <c r="M17" i="12"/>
  <c r="L17" i="12"/>
  <c r="K17" i="12"/>
  <c r="E17" i="12"/>
  <c r="C17" i="12"/>
  <c r="V16" i="12"/>
  <c r="U16" i="12"/>
  <c r="O16" i="12"/>
  <c r="N16" i="12"/>
  <c r="M16" i="12"/>
  <c r="L16" i="12"/>
  <c r="K16" i="12"/>
  <c r="E16" i="12"/>
  <c r="C16" i="12"/>
  <c r="V15" i="12"/>
  <c r="U15" i="12"/>
  <c r="O15" i="12"/>
  <c r="N15" i="12"/>
  <c r="M15" i="12"/>
  <c r="L15" i="12"/>
  <c r="K15" i="12"/>
  <c r="E15" i="12"/>
  <c r="C15" i="12"/>
  <c r="V14" i="12"/>
  <c r="U14" i="12"/>
  <c r="O14" i="12"/>
  <c r="N14" i="12"/>
  <c r="M14" i="12"/>
  <c r="L14" i="12"/>
  <c r="K14" i="12"/>
  <c r="E14" i="12"/>
  <c r="C14" i="12"/>
  <c r="V13" i="12"/>
  <c r="U13" i="12"/>
  <c r="O13" i="12"/>
  <c r="N13" i="12"/>
  <c r="M13" i="12"/>
  <c r="L13" i="12"/>
  <c r="K13" i="12"/>
  <c r="E13" i="12"/>
  <c r="C13" i="12"/>
  <c r="V12" i="12"/>
  <c r="U12" i="12"/>
  <c r="O12" i="12"/>
  <c r="N12" i="12"/>
  <c r="M12" i="12"/>
  <c r="L12" i="12"/>
  <c r="K12" i="12"/>
  <c r="E12" i="12"/>
  <c r="C12" i="12"/>
  <c r="V11" i="12"/>
  <c r="U11" i="12"/>
  <c r="O11" i="12"/>
  <c r="N11" i="12"/>
  <c r="M11" i="12"/>
  <c r="L11" i="12"/>
  <c r="K11" i="12"/>
  <c r="E11" i="12"/>
  <c r="C11" i="12"/>
  <c r="V10" i="12"/>
  <c r="U10" i="12"/>
  <c r="O10" i="12"/>
  <c r="N10" i="12"/>
  <c r="M10" i="12"/>
  <c r="L10" i="12"/>
  <c r="K10" i="12"/>
  <c r="E10" i="12"/>
  <c r="C10" i="12"/>
  <c r="V9" i="12"/>
  <c r="U9" i="12"/>
  <c r="O9" i="12"/>
  <c r="N9" i="12"/>
  <c r="M9" i="12"/>
  <c r="L9" i="12"/>
  <c r="K9" i="12"/>
  <c r="E9" i="12"/>
  <c r="C9" i="12"/>
  <c r="V8" i="12"/>
  <c r="U8" i="12"/>
  <c r="O8" i="12"/>
  <c r="N8" i="12"/>
  <c r="M8" i="12"/>
  <c r="L8" i="12"/>
  <c r="K8" i="12"/>
  <c r="E8" i="12"/>
  <c r="C8" i="12"/>
  <c r="V7" i="12"/>
  <c r="U7" i="12"/>
  <c r="O7" i="12"/>
  <c r="N7" i="12"/>
  <c r="M7" i="12"/>
  <c r="L7" i="12"/>
  <c r="K7" i="12"/>
  <c r="E7" i="12"/>
  <c r="C7" i="12"/>
  <c r="V6" i="12"/>
  <c r="U6" i="12"/>
  <c r="O6" i="12"/>
  <c r="N6" i="12"/>
  <c r="M6" i="12"/>
  <c r="L6" i="12"/>
  <c r="K6" i="12"/>
  <c r="E6" i="12"/>
  <c r="C6" i="12"/>
  <c r="V5" i="12"/>
  <c r="U5" i="12"/>
  <c r="O5" i="12"/>
  <c r="N5" i="12"/>
  <c r="M5" i="12"/>
  <c r="L5" i="12"/>
  <c r="K5" i="12"/>
  <c r="E5" i="12"/>
  <c r="C5" i="12"/>
  <c r="V4" i="12"/>
  <c r="U4" i="12"/>
  <c r="O4" i="12"/>
  <c r="N4" i="12"/>
  <c r="M4" i="12"/>
  <c r="L4" i="12"/>
  <c r="K4" i="12"/>
  <c r="E4" i="12"/>
  <c r="C4" i="12"/>
  <c r="V3" i="12"/>
  <c r="U3" i="12"/>
  <c r="O3" i="12"/>
  <c r="N3" i="12"/>
  <c r="M3" i="12"/>
  <c r="L3" i="12"/>
  <c r="K3" i="12"/>
  <c r="E3" i="12"/>
  <c r="C3" i="12"/>
  <c r="V2" i="12"/>
  <c r="U2" i="12"/>
  <c r="O2" i="12"/>
  <c r="N2" i="12"/>
  <c r="M2" i="12"/>
  <c r="L2" i="12"/>
  <c r="K2" i="12"/>
  <c r="E2" i="12"/>
  <c r="C2" i="12"/>
  <c r="V30" i="10"/>
  <c r="U30" i="10"/>
  <c r="O30" i="10"/>
  <c r="N30" i="10"/>
  <c r="M30" i="10"/>
  <c r="L30" i="10"/>
  <c r="K30" i="10"/>
  <c r="E30" i="10"/>
  <c r="C30" i="10"/>
  <c r="V29" i="10"/>
  <c r="U29" i="10"/>
  <c r="O29" i="10"/>
  <c r="N29" i="10"/>
  <c r="M29" i="10"/>
  <c r="L29" i="10"/>
  <c r="K29" i="10"/>
  <c r="E29" i="10"/>
  <c r="C29" i="10"/>
  <c r="V28" i="10"/>
  <c r="U28" i="10"/>
  <c r="O28" i="10"/>
  <c r="N28" i="10"/>
  <c r="M28" i="10"/>
  <c r="L28" i="10"/>
  <c r="K28" i="10"/>
  <c r="E28" i="10"/>
  <c r="C28" i="10"/>
  <c r="V27" i="10"/>
  <c r="U27" i="10"/>
  <c r="O27" i="10"/>
  <c r="N27" i="10"/>
  <c r="M27" i="10"/>
  <c r="L27" i="10"/>
  <c r="K27" i="10"/>
  <c r="E27" i="10"/>
  <c r="C27" i="10"/>
  <c r="V26" i="10"/>
  <c r="U26" i="10"/>
  <c r="O26" i="10"/>
  <c r="N26" i="10"/>
  <c r="M26" i="10"/>
  <c r="L26" i="10"/>
  <c r="K26" i="10"/>
  <c r="E26" i="10"/>
  <c r="C26" i="10"/>
  <c r="V25" i="10"/>
  <c r="U25" i="10"/>
  <c r="O25" i="10"/>
  <c r="N25" i="10"/>
  <c r="M25" i="10"/>
  <c r="L25" i="10"/>
  <c r="K25" i="10"/>
  <c r="E25" i="10"/>
  <c r="C25" i="10"/>
  <c r="V24" i="10"/>
  <c r="U24" i="10"/>
  <c r="O24" i="10"/>
  <c r="N24" i="10"/>
  <c r="M24" i="10"/>
  <c r="L24" i="10"/>
  <c r="K24" i="10"/>
  <c r="E24" i="10"/>
  <c r="C24" i="10"/>
  <c r="V23" i="10"/>
  <c r="U23" i="10"/>
  <c r="O23" i="10"/>
  <c r="N23" i="10"/>
  <c r="M23" i="10"/>
  <c r="L23" i="10"/>
  <c r="K23" i="10"/>
  <c r="E23" i="10"/>
  <c r="C23" i="10"/>
  <c r="V22" i="10"/>
  <c r="U22" i="10"/>
  <c r="O22" i="10"/>
  <c r="N22" i="10"/>
  <c r="M22" i="10"/>
  <c r="L22" i="10"/>
  <c r="K22" i="10"/>
  <c r="E22" i="10"/>
  <c r="C22" i="10"/>
  <c r="V21" i="10"/>
  <c r="U21" i="10"/>
  <c r="O21" i="10"/>
  <c r="N21" i="10"/>
  <c r="M21" i="10"/>
  <c r="L21" i="10"/>
  <c r="K21" i="10"/>
  <c r="E21" i="10"/>
  <c r="C21" i="10"/>
  <c r="V20" i="10"/>
  <c r="U20" i="10"/>
  <c r="O20" i="10"/>
  <c r="N20" i="10"/>
  <c r="M20" i="10"/>
  <c r="L20" i="10"/>
  <c r="K20" i="10"/>
  <c r="E20" i="10"/>
  <c r="C20" i="10"/>
  <c r="V19" i="10"/>
  <c r="U19" i="10"/>
  <c r="O19" i="10"/>
  <c r="N19" i="10"/>
  <c r="M19" i="10"/>
  <c r="L19" i="10"/>
  <c r="K19" i="10"/>
  <c r="E19" i="10"/>
  <c r="C19" i="10"/>
  <c r="V18" i="10"/>
  <c r="U18" i="10"/>
  <c r="O18" i="10"/>
  <c r="N18" i="10"/>
  <c r="M18" i="10"/>
  <c r="L18" i="10"/>
  <c r="K18" i="10"/>
  <c r="E18" i="10"/>
  <c r="C18" i="10"/>
  <c r="V17" i="10"/>
  <c r="U17" i="10"/>
  <c r="O17" i="10"/>
  <c r="N17" i="10"/>
  <c r="M17" i="10"/>
  <c r="L17" i="10"/>
  <c r="K17" i="10"/>
  <c r="E17" i="10"/>
  <c r="C17" i="10"/>
  <c r="V16" i="10"/>
  <c r="U16" i="10"/>
  <c r="O16" i="10"/>
  <c r="N16" i="10"/>
  <c r="M16" i="10"/>
  <c r="L16" i="10"/>
  <c r="K16" i="10"/>
  <c r="E16" i="10"/>
  <c r="C16" i="10"/>
  <c r="V15" i="10"/>
  <c r="U15" i="10"/>
  <c r="O15" i="10"/>
  <c r="N15" i="10"/>
  <c r="M15" i="10"/>
  <c r="L15" i="10"/>
  <c r="K15" i="10"/>
  <c r="E15" i="10"/>
  <c r="C15" i="10"/>
  <c r="V14" i="10"/>
  <c r="U14" i="10"/>
  <c r="O14" i="10"/>
  <c r="N14" i="10"/>
  <c r="M14" i="10"/>
  <c r="L14" i="10"/>
  <c r="K14" i="10"/>
  <c r="E14" i="10"/>
  <c r="C14" i="10"/>
  <c r="V13" i="10"/>
  <c r="U13" i="10"/>
  <c r="O13" i="10"/>
  <c r="N13" i="10"/>
  <c r="M13" i="10"/>
  <c r="L13" i="10"/>
  <c r="K13" i="10"/>
  <c r="E13" i="10"/>
  <c r="C13" i="10"/>
  <c r="V12" i="10"/>
  <c r="U12" i="10"/>
  <c r="O12" i="10"/>
  <c r="N12" i="10"/>
  <c r="M12" i="10"/>
  <c r="L12" i="10"/>
  <c r="K12" i="10"/>
  <c r="E12" i="10"/>
  <c r="C12" i="10"/>
  <c r="V11" i="10"/>
  <c r="U11" i="10"/>
  <c r="O11" i="10"/>
  <c r="N11" i="10"/>
  <c r="M11" i="10"/>
  <c r="L11" i="10"/>
  <c r="K11" i="10"/>
  <c r="E11" i="10"/>
  <c r="C11" i="10"/>
  <c r="V10" i="10"/>
  <c r="U10" i="10"/>
  <c r="O10" i="10"/>
  <c r="N10" i="10"/>
  <c r="M10" i="10"/>
  <c r="L10" i="10"/>
  <c r="K10" i="10"/>
  <c r="E10" i="10"/>
  <c r="C10" i="10"/>
  <c r="V9" i="10"/>
  <c r="U9" i="10"/>
  <c r="O9" i="10"/>
  <c r="N9" i="10"/>
  <c r="M9" i="10"/>
  <c r="L9" i="10"/>
  <c r="K9" i="10"/>
  <c r="E9" i="10"/>
  <c r="C9" i="10"/>
  <c r="V8" i="10"/>
  <c r="U8" i="10"/>
  <c r="O8" i="10"/>
  <c r="N8" i="10"/>
  <c r="M8" i="10"/>
  <c r="L8" i="10"/>
  <c r="K8" i="10"/>
  <c r="E8" i="10"/>
  <c r="C8" i="10"/>
  <c r="V7" i="10"/>
  <c r="U7" i="10"/>
  <c r="O7" i="10"/>
  <c r="N7" i="10"/>
  <c r="M7" i="10"/>
  <c r="L7" i="10"/>
  <c r="K7" i="10"/>
  <c r="E7" i="10"/>
  <c r="C7" i="10"/>
  <c r="V6" i="10"/>
  <c r="U6" i="10"/>
  <c r="O6" i="10"/>
  <c r="N6" i="10"/>
  <c r="M6" i="10"/>
  <c r="L6" i="10"/>
  <c r="K6" i="10"/>
  <c r="E6" i="10"/>
  <c r="C6" i="10"/>
  <c r="V5" i="10"/>
  <c r="U5" i="10"/>
  <c r="O5" i="10"/>
  <c r="N5" i="10"/>
  <c r="M5" i="10"/>
  <c r="L5" i="10"/>
  <c r="K5" i="10"/>
  <c r="E5" i="10"/>
  <c r="C5" i="10"/>
  <c r="V4" i="10"/>
  <c r="U4" i="10"/>
  <c r="O4" i="10"/>
  <c r="N4" i="10"/>
  <c r="M4" i="10"/>
  <c r="L4" i="10"/>
  <c r="K4" i="10"/>
  <c r="E4" i="10"/>
  <c r="C4" i="10"/>
  <c r="V3" i="10"/>
  <c r="U3" i="10"/>
  <c r="O3" i="10"/>
  <c r="N3" i="10"/>
  <c r="M3" i="10"/>
  <c r="L3" i="10"/>
  <c r="K3" i="10"/>
  <c r="E3" i="10"/>
  <c r="C3" i="10"/>
  <c r="V2" i="10"/>
  <c r="U2" i="10"/>
  <c r="O2" i="10"/>
  <c r="N2" i="10"/>
  <c r="M2" i="10"/>
  <c r="L2" i="10"/>
  <c r="K2" i="10"/>
  <c r="E2" i="10"/>
  <c r="C2" i="10"/>
  <c r="V30" i="8"/>
  <c r="U30" i="8"/>
  <c r="O30" i="8"/>
  <c r="N30" i="8"/>
  <c r="M30" i="8"/>
  <c r="L30" i="8"/>
  <c r="K30" i="8"/>
  <c r="E30" i="8"/>
  <c r="C30" i="8"/>
  <c r="V29" i="8"/>
  <c r="U29" i="8"/>
  <c r="O29" i="8"/>
  <c r="N29" i="8"/>
  <c r="M29" i="8"/>
  <c r="L29" i="8"/>
  <c r="K29" i="8"/>
  <c r="E29" i="8"/>
  <c r="C29" i="8"/>
  <c r="V28" i="8"/>
  <c r="U28" i="8"/>
  <c r="O28" i="8"/>
  <c r="N28" i="8"/>
  <c r="M28" i="8"/>
  <c r="L28" i="8"/>
  <c r="K28" i="8"/>
  <c r="E28" i="8"/>
  <c r="C28" i="8"/>
  <c r="V27" i="8"/>
  <c r="U27" i="8"/>
  <c r="O27" i="8"/>
  <c r="N27" i="8"/>
  <c r="M27" i="8"/>
  <c r="L27" i="8"/>
  <c r="K27" i="8"/>
  <c r="E27" i="8"/>
  <c r="C27" i="8"/>
  <c r="V26" i="8"/>
  <c r="U26" i="8"/>
  <c r="O26" i="8"/>
  <c r="N26" i="8"/>
  <c r="M26" i="8"/>
  <c r="L26" i="8"/>
  <c r="K26" i="8"/>
  <c r="E26" i="8"/>
  <c r="C26" i="8"/>
  <c r="V25" i="8"/>
  <c r="U25" i="8"/>
  <c r="O25" i="8"/>
  <c r="N25" i="8"/>
  <c r="M25" i="8"/>
  <c r="L25" i="8"/>
  <c r="K25" i="8"/>
  <c r="E25" i="8"/>
  <c r="C25" i="8"/>
  <c r="V24" i="8"/>
  <c r="U24" i="8"/>
  <c r="O24" i="8"/>
  <c r="N24" i="8"/>
  <c r="M24" i="8"/>
  <c r="L24" i="8"/>
  <c r="K24" i="8"/>
  <c r="E24" i="8"/>
  <c r="C24" i="8"/>
  <c r="V23" i="8"/>
  <c r="U23" i="8"/>
  <c r="O23" i="8"/>
  <c r="N23" i="8"/>
  <c r="M23" i="8"/>
  <c r="L23" i="8"/>
  <c r="K23" i="8"/>
  <c r="E23" i="8"/>
  <c r="C23" i="8"/>
  <c r="V22" i="8"/>
  <c r="U22" i="8"/>
  <c r="O22" i="8"/>
  <c r="N22" i="8"/>
  <c r="M22" i="8"/>
  <c r="L22" i="8"/>
  <c r="K22" i="8"/>
  <c r="E22" i="8"/>
  <c r="C22" i="8"/>
  <c r="V21" i="8"/>
  <c r="U21" i="8"/>
  <c r="O21" i="8"/>
  <c r="N21" i="8"/>
  <c r="M21" i="8"/>
  <c r="L21" i="8"/>
  <c r="K21" i="8"/>
  <c r="E21" i="8"/>
  <c r="C21" i="8"/>
  <c r="V20" i="8"/>
  <c r="U20" i="8"/>
  <c r="O20" i="8"/>
  <c r="N20" i="8"/>
  <c r="M20" i="8"/>
  <c r="L20" i="8"/>
  <c r="K20" i="8"/>
  <c r="E20" i="8"/>
  <c r="C20" i="8"/>
  <c r="V19" i="8"/>
  <c r="U19" i="8"/>
  <c r="O19" i="8"/>
  <c r="N19" i="8"/>
  <c r="M19" i="8"/>
  <c r="L19" i="8"/>
  <c r="K19" i="8"/>
  <c r="E19" i="8"/>
  <c r="C19" i="8"/>
  <c r="V18" i="8"/>
  <c r="U18" i="8"/>
  <c r="O18" i="8"/>
  <c r="N18" i="8"/>
  <c r="M18" i="8"/>
  <c r="L18" i="8"/>
  <c r="K18" i="8"/>
  <c r="E18" i="8"/>
  <c r="C18" i="8"/>
  <c r="V17" i="8"/>
  <c r="U17" i="8"/>
  <c r="O17" i="8"/>
  <c r="N17" i="8"/>
  <c r="M17" i="8"/>
  <c r="L17" i="8"/>
  <c r="K17" i="8"/>
  <c r="E17" i="8"/>
  <c r="C17" i="8"/>
  <c r="V16" i="8"/>
  <c r="U16" i="8"/>
  <c r="O16" i="8"/>
  <c r="N16" i="8"/>
  <c r="M16" i="8"/>
  <c r="L16" i="8"/>
  <c r="K16" i="8"/>
  <c r="E16" i="8"/>
  <c r="C16" i="8"/>
  <c r="V15" i="8"/>
  <c r="U15" i="8"/>
  <c r="O15" i="8"/>
  <c r="N15" i="8"/>
  <c r="M15" i="8"/>
  <c r="L15" i="8"/>
  <c r="K15" i="8"/>
  <c r="E15" i="8"/>
  <c r="C15" i="8"/>
  <c r="V14" i="8"/>
  <c r="U14" i="8"/>
  <c r="O14" i="8"/>
  <c r="N14" i="8"/>
  <c r="M14" i="8"/>
  <c r="L14" i="8"/>
  <c r="K14" i="8"/>
  <c r="E14" i="8"/>
  <c r="C14" i="8"/>
  <c r="V13" i="8"/>
  <c r="U13" i="8"/>
  <c r="O13" i="8"/>
  <c r="N13" i="8"/>
  <c r="M13" i="8"/>
  <c r="L13" i="8"/>
  <c r="K13" i="8"/>
  <c r="E13" i="8"/>
  <c r="C13" i="8"/>
  <c r="V12" i="8"/>
  <c r="U12" i="8"/>
  <c r="O12" i="8"/>
  <c r="N12" i="8"/>
  <c r="M12" i="8"/>
  <c r="L12" i="8"/>
  <c r="K12" i="8"/>
  <c r="E12" i="8"/>
  <c r="C12" i="8"/>
  <c r="V11" i="8"/>
  <c r="U11" i="8"/>
  <c r="O11" i="8"/>
  <c r="N11" i="8"/>
  <c r="M11" i="8"/>
  <c r="L11" i="8"/>
  <c r="K11" i="8"/>
  <c r="E11" i="8"/>
  <c r="C11" i="8"/>
  <c r="V10" i="8"/>
  <c r="U10" i="8"/>
  <c r="O10" i="8"/>
  <c r="N10" i="8"/>
  <c r="M10" i="8"/>
  <c r="L10" i="8"/>
  <c r="K10" i="8"/>
  <c r="E10" i="8"/>
  <c r="C10" i="8"/>
  <c r="V9" i="8"/>
  <c r="U9" i="8"/>
  <c r="O9" i="8"/>
  <c r="N9" i="8"/>
  <c r="M9" i="8"/>
  <c r="L9" i="8"/>
  <c r="K9" i="8"/>
  <c r="E9" i="8"/>
  <c r="C9" i="8"/>
  <c r="V8" i="8"/>
  <c r="U8" i="8"/>
  <c r="O8" i="8"/>
  <c r="N8" i="8"/>
  <c r="M8" i="8"/>
  <c r="L8" i="8"/>
  <c r="K8" i="8"/>
  <c r="E8" i="8"/>
  <c r="C8" i="8"/>
  <c r="V7" i="8"/>
  <c r="U7" i="8"/>
  <c r="O7" i="8"/>
  <c r="N7" i="8"/>
  <c r="M7" i="8"/>
  <c r="L7" i="8"/>
  <c r="K7" i="8"/>
  <c r="E7" i="8"/>
  <c r="C7" i="8"/>
  <c r="V6" i="8"/>
  <c r="U6" i="8"/>
  <c r="O6" i="8"/>
  <c r="N6" i="8"/>
  <c r="M6" i="8"/>
  <c r="L6" i="8"/>
  <c r="K6" i="8"/>
  <c r="E6" i="8"/>
  <c r="C6" i="8"/>
  <c r="V5" i="8"/>
  <c r="U5" i="8"/>
  <c r="O5" i="8"/>
  <c r="N5" i="8"/>
  <c r="M5" i="8"/>
  <c r="L5" i="8"/>
  <c r="K5" i="8"/>
  <c r="E5" i="8"/>
  <c r="C5" i="8"/>
  <c r="V4" i="8"/>
  <c r="U4" i="8"/>
  <c r="O4" i="8"/>
  <c r="N4" i="8"/>
  <c r="M4" i="8"/>
  <c r="L4" i="8"/>
  <c r="K4" i="8"/>
  <c r="E4" i="8"/>
  <c r="C4" i="8"/>
  <c r="V3" i="8"/>
  <c r="U3" i="8"/>
  <c r="O3" i="8"/>
  <c r="N3" i="8"/>
  <c r="M3" i="8"/>
  <c r="L3" i="8"/>
  <c r="K3" i="8"/>
  <c r="E3" i="8"/>
  <c r="C3" i="8"/>
  <c r="V2" i="8"/>
  <c r="U2" i="8"/>
  <c r="O2" i="8"/>
  <c r="N2" i="8"/>
  <c r="M2" i="8"/>
  <c r="L2" i="8"/>
  <c r="K2" i="8"/>
  <c r="E2" i="8"/>
  <c r="C2" i="8"/>
  <c r="AO30" i="13"/>
  <c r="AN30" i="13"/>
  <c r="AC30" i="13"/>
  <c r="AB30" i="13"/>
  <c r="AA30" i="13"/>
  <c r="Z30" i="13"/>
  <c r="Y30" i="13"/>
  <c r="P30" i="13"/>
  <c r="N30" i="13"/>
  <c r="E30" i="13"/>
  <c r="C30" i="13"/>
  <c r="AO29" i="13"/>
  <c r="AN29" i="13"/>
  <c r="AC29" i="13"/>
  <c r="AB29" i="13"/>
  <c r="AA29" i="13"/>
  <c r="Z29" i="13"/>
  <c r="Y29" i="13"/>
  <c r="P29" i="13"/>
  <c r="N29" i="13"/>
  <c r="E29" i="13"/>
  <c r="C29" i="13"/>
  <c r="AO28" i="13"/>
  <c r="AN28" i="13"/>
  <c r="AC28" i="13"/>
  <c r="AB28" i="13"/>
  <c r="AA28" i="13"/>
  <c r="Z28" i="13"/>
  <c r="Y28" i="13"/>
  <c r="P28" i="13"/>
  <c r="N28" i="13"/>
  <c r="E28" i="13"/>
  <c r="C28" i="13"/>
  <c r="AO27" i="13"/>
  <c r="AN27" i="13"/>
  <c r="AC27" i="13"/>
  <c r="AB27" i="13"/>
  <c r="AA27" i="13"/>
  <c r="Z27" i="13"/>
  <c r="Y27" i="13"/>
  <c r="P27" i="13"/>
  <c r="N27" i="13"/>
  <c r="E27" i="13"/>
  <c r="C27" i="13"/>
  <c r="AO26" i="13"/>
  <c r="AN26" i="13"/>
  <c r="AC26" i="13"/>
  <c r="AB26" i="13"/>
  <c r="AA26" i="13"/>
  <c r="Z26" i="13"/>
  <c r="Y26" i="13"/>
  <c r="P26" i="13"/>
  <c r="N26" i="13"/>
  <c r="E26" i="13"/>
  <c r="C26" i="13"/>
  <c r="AO25" i="13"/>
  <c r="AN25" i="13"/>
  <c r="AC25" i="13"/>
  <c r="AB25" i="13"/>
  <c r="AA25" i="13"/>
  <c r="Z25" i="13"/>
  <c r="Y25" i="13"/>
  <c r="P25" i="13"/>
  <c r="N25" i="13"/>
  <c r="E25" i="13"/>
  <c r="C25" i="13"/>
  <c r="AO24" i="13"/>
  <c r="AN24" i="13"/>
  <c r="AC24" i="13"/>
  <c r="AB24" i="13"/>
  <c r="AA24" i="13"/>
  <c r="Z24" i="13"/>
  <c r="Y24" i="13"/>
  <c r="P24" i="13"/>
  <c r="N24" i="13"/>
  <c r="E24" i="13"/>
  <c r="C24" i="13"/>
  <c r="AO23" i="13"/>
  <c r="AN23" i="13"/>
  <c r="AC23" i="13"/>
  <c r="AB23" i="13"/>
  <c r="AA23" i="13"/>
  <c r="Z23" i="13"/>
  <c r="Y23" i="13"/>
  <c r="P23" i="13"/>
  <c r="N23" i="13"/>
  <c r="E23" i="13"/>
  <c r="C23" i="13"/>
  <c r="AO22" i="13"/>
  <c r="AN22" i="13"/>
  <c r="AC22" i="13"/>
  <c r="AB22" i="13"/>
  <c r="AA22" i="13"/>
  <c r="Z22" i="13"/>
  <c r="Y22" i="13"/>
  <c r="P22" i="13"/>
  <c r="N22" i="13"/>
  <c r="E22" i="13"/>
  <c r="C22" i="13"/>
  <c r="AO21" i="13"/>
  <c r="AN21" i="13"/>
  <c r="AC21" i="13"/>
  <c r="AB21" i="13"/>
  <c r="AA21" i="13"/>
  <c r="Z21" i="13"/>
  <c r="Y21" i="13"/>
  <c r="P21" i="13"/>
  <c r="N21" i="13"/>
  <c r="E21" i="13"/>
  <c r="C21" i="13"/>
  <c r="AO20" i="13"/>
  <c r="AN20" i="13"/>
  <c r="AC20" i="13"/>
  <c r="AB20" i="13"/>
  <c r="AA20" i="13"/>
  <c r="Z20" i="13"/>
  <c r="Y20" i="13"/>
  <c r="P20" i="13"/>
  <c r="N20" i="13"/>
  <c r="E20" i="13"/>
  <c r="C20" i="13"/>
  <c r="AO19" i="13"/>
  <c r="AN19" i="13"/>
  <c r="AC19" i="13"/>
  <c r="AB19" i="13"/>
  <c r="AA19" i="13"/>
  <c r="Z19" i="13"/>
  <c r="Y19" i="13"/>
  <c r="P19" i="13"/>
  <c r="N19" i="13"/>
  <c r="E19" i="13"/>
  <c r="C19" i="13"/>
  <c r="AO18" i="13"/>
  <c r="AN18" i="13"/>
  <c r="AC18" i="13"/>
  <c r="AB18" i="13"/>
  <c r="AA18" i="13"/>
  <c r="Z18" i="13"/>
  <c r="Y18" i="13"/>
  <c r="P18" i="13"/>
  <c r="N18" i="13"/>
  <c r="E18" i="13"/>
  <c r="C18" i="13"/>
  <c r="AO17" i="13"/>
  <c r="AN17" i="13"/>
  <c r="AC17" i="13"/>
  <c r="AB17" i="13"/>
  <c r="AA17" i="13"/>
  <c r="Z17" i="13"/>
  <c r="Y17" i="13"/>
  <c r="P17" i="13"/>
  <c r="N17" i="13"/>
  <c r="E17" i="13"/>
  <c r="C17" i="13"/>
  <c r="AO16" i="13"/>
  <c r="AN16" i="13"/>
  <c r="AC16" i="13"/>
  <c r="AB16" i="13"/>
  <c r="AA16" i="13"/>
  <c r="Z16" i="13"/>
  <c r="Y16" i="13"/>
  <c r="P16" i="13"/>
  <c r="N16" i="13"/>
  <c r="E16" i="13"/>
  <c r="C16" i="13"/>
  <c r="AO15" i="13"/>
  <c r="AN15" i="13"/>
  <c r="AC15" i="13"/>
  <c r="AB15" i="13"/>
  <c r="AA15" i="13"/>
  <c r="Z15" i="13"/>
  <c r="Y15" i="13"/>
  <c r="P15" i="13"/>
  <c r="N15" i="13"/>
  <c r="E15" i="13"/>
  <c r="C15" i="13"/>
  <c r="AO14" i="13"/>
  <c r="AN14" i="13"/>
  <c r="AC14" i="13"/>
  <c r="AB14" i="13"/>
  <c r="AA14" i="13"/>
  <c r="Z14" i="13"/>
  <c r="Y14" i="13"/>
  <c r="P14" i="13"/>
  <c r="N14" i="13"/>
  <c r="E14" i="13"/>
  <c r="C14" i="13"/>
  <c r="AO13" i="13"/>
  <c r="AN13" i="13"/>
  <c r="AC13" i="13"/>
  <c r="AB13" i="13"/>
  <c r="AA13" i="13"/>
  <c r="Z13" i="13"/>
  <c r="Y13" i="13"/>
  <c r="P13" i="13"/>
  <c r="N13" i="13"/>
  <c r="E13" i="13"/>
  <c r="C13" i="13"/>
  <c r="AO12" i="13"/>
  <c r="AN12" i="13"/>
  <c r="AC12" i="13"/>
  <c r="AB12" i="13"/>
  <c r="AA12" i="13"/>
  <c r="Z12" i="13"/>
  <c r="Y12" i="13"/>
  <c r="P12" i="13"/>
  <c r="N12" i="13"/>
  <c r="E12" i="13"/>
  <c r="C12" i="13"/>
  <c r="AO11" i="13"/>
  <c r="AN11" i="13"/>
  <c r="AC11" i="13"/>
  <c r="AB11" i="13"/>
  <c r="AA11" i="13"/>
  <c r="Z11" i="13"/>
  <c r="Y11" i="13"/>
  <c r="P11" i="13"/>
  <c r="N11" i="13"/>
  <c r="E11" i="13"/>
  <c r="C11" i="13"/>
  <c r="AO10" i="13"/>
  <c r="AN10" i="13"/>
  <c r="AC10" i="13"/>
  <c r="AB10" i="13"/>
  <c r="AA10" i="13"/>
  <c r="Z10" i="13"/>
  <c r="Y10" i="13"/>
  <c r="P10" i="13"/>
  <c r="N10" i="13"/>
  <c r="E10" i="13"/>
  <c r="C10" i="13"/>
  <c r="AO9" i="13"/>
  <c r="AN9" i="13"/>
  <c r="AC9" i="13"/>
  <c r="AB9" i="13"/>
  <c r="AA9" i="13"/>
  <c r="Z9" i="13"/>
  <c r="Y9" i="13"/>
  <c r="P9" i="13"/>
  <c r="N9" i="13"/>
  <c r="E9" i="13"/>
  <c r="C9" i="13"/>
  <c r="AO8" i="13"/>
  <c r="AN8" i="13"/>
  <c r="AC8" i="13"/>
  <c r="AB8" i="13"/>
  <c r="AA8" i="13"/>
  <c r="Z8" i="13"/>
  <c r="Y8" i="13"/>
  <c r="P8" i="13"/>
  <c r="N8" i="13"/>
  <c r="E8" i="13"/>
  <c r="C8" i="13"/>
  <c r="AO7" i="13"/>
  <c r="AN7" i="13"/>
  <c r="AC7" i="13"/>
  <c r="AB7" i="13"/>
  <c r="AA7" i="13"/>
  <c r="Z7" i="13"/>
  <c r="Y7" i="13"/>
  <c r="P7" i="13"/>
  <c r="N7" i="13"/>
  <c r="E7" i="13"/>
  <c r="C7" i="13"/>
  <c r="AO6" i="13"/>
  <c r="AN6" i="13"/>
  <c r="AC6" i="13"/>
  <c r="AB6" i="13"/>
  <c r="AA6" i="13"/>
  <c r="Z6" i="13"/>
  <c r="Y6" i="13"/>
  <c r="P6" i="13"/>
  <c r="N6" i="13"/>
  <c r="E6" i="13"/>
  <c r="C6" i="13"/>
  <c r="AO5" i="13"/>
  <c r="AN5" i="13"/>
  <c r="AC5" i="13"/>
  <c r="AB5" i="13"/>
  <c r="AA5" i="13"/>
  <c r="Z5" i="13"/>
  <c r="Y5" i="13"/>
  <c r="P5" i="13"/>
  <c r="N5" i="13"/>
  <c r="E5" i="13"/>
  <c r="C5" i="13"/>
  <c r="AO4" i="13"/>
  <c r="AN4" i="13"/>
  <c r="AC4" i="13"/>
  <c r="AB4" i="13"/>
  <c r="AA4" i="13"/>
  <c r="Z4" i="13"/>
  <c r="Y4" i="13"/>
  <c r="P4" i="13"/>
  <c r="N4" i="13"/>
  <c r="E4" i="13"/>
  <c r="C4" i="13"/>
  <c r="AO3" i="13"/>
  <c r="AN3" i="13"/>
  <c r="AC3" i="13"/>
  <c r="AB3" i="13"/>
  <c r="AA3" i="13"/>
  <c r="Z3" i="13"/>
  <c r="Y3" i="13"/>
  <c r="P3" i="13"/>
  <c r="N3" i="13"/>
  <c r="E3" i="13"/>
  <c r="C3" i="13"/>
  <c r="AO2" i="13"/>
  <c r="AN2" i="13"/>
  <c r="AC2" i="13"/>
  <c r="AB2" i="13"/>
  <c r="AA2" i="13"/>
  <c r="Z2" i="13"/>
  <c r="Y2" i="13"/>
  <c r="P2" i="13"/>
  <c r="N2" i="13"/>
  <c r="E2" i="13"/>
  <c r="C2" i="13"/>
  <c r="M30" i="11"/>
  <c r="L30" i="11"/>
  <c r="K30" i="11"/>
  <c r="J30" i="11"/>
  <c r="I30" i="11"/>
  <c r="H30" i="11"/>
  <c r="G30" i="11"/>
  <c r="E30" i="11"/>
  <c r="C30" i="11"/>
  <c r="M29" i="11"/>
  <c r="L29" i="11"/>
  <c r="K29" i="11"/>
  <c r="J29" i="11"/>
  <c r="I29" i="11"/>
  <c r="H29" i="11"/>
  <c r="G29" i="11"/>
  <c r="E29" i="11"/>
  <c r="C29" i="11"/>
  <c r="M28" i="11"/>
  <c r="L28" i="11"/>
  <c r="K28" i="11"/>
  <c r="J28" i="11"/>
  <c r="I28" i="11"/>
  <c r="H28" i="11"/>
  <c r="G28" i="11"/>
  <c r="E28" i="11"/>
  <c r="C28" i="11"/>
  <c r="M27" i="11"/>
  <c r="L27" i="11"/>
  <c r="K27" i="11"/>
  <c r="J27" i="11"/>
  <c r="I27" i="11"/>
  <c r="H27" i="11"/>
  <c r="G27" i="11"/>
  <c r="E27" i="11"/>
  <c r="C27" i="11"/>
  <c r="M26" i="11"/>
  <c r="L26" i="11"/>
  <c r="K26" i="11"/>
  <c r="J26" i="11"/>
  <c r="I26" i="11"/>
  <c r="H26" i="11"/>
  <c r="G26" i="11"/>
  <c r="E26" i="11"/>
  <c r="C26" i="11"/>
  <c r="M25" i="11"/>
  <c r="L25" i="11"/>
  <c r="K25" i="11"/>
  <c r="J25" i="11"/>
  <c r="I25" i="11"/>
  <c r="H25" i="11"/>
  <c r="G25" i="11"/>
  <c r="E25" i="11"/>
  <c r="C25" i="11"/>
  <c r="M24" i="11"/>
  <c r="L24" i="11"/>
  <c r="K24" i="11"/>
  <c r="J24" i="11"/>
  <c r="I24" i="11"/>
  <c r="H24" i="11"/>
  <c r="G24" i="11"/>
  <c r="E24" i="11"/>
  <c r="C24" i="11"/>
  <c r="M23" i="11"/>
  <c r="L23" i="11"/>
  <c r="K23" i="11"/>
  <c r="J23" i="11"/>
  <c r="I23" i="11"/>
  <c r="H23" i="11"/>
  <c r="G23" i="11"/>
  <c r="E23" i="11"/>
  <c r="C23" i="11"/>
  <c r="M22" i="11"/>
  <c r="L22" i="11"/>
  <c r="K22" i="11"/>
  <c r="J22" i="11"/>
  <c r="I22" i="11"/>
  <c r="H22" i="11"/>
  <c r="G22" i="11"/>
  <c r="E22" i="11"/>
  <c r="C22" i="11"/>
  <c r="M21" i="11"/>
  <c r="L21" i="11"/>
  <c r="K21" i="11"/>
  <c r="J21" i="11"/>
  <c r="I21" i="11"/>
  <c r="H21" i="11"/>
  <c r="G21" i="11"/>
  <c r="E21" i="11"/>
  <c r="C21" i="11"/>
  <c r="M20" i="11"/>
  <c r="L20" i="11"/>
  <c r="K20" i="11"/>
  <c r="J20" i="11"/>
  <c r="I20" i="11"/>
  <c r="H20" i="11"/>
  <c r="G20" i="11"/>
  <c r="E20" i="11"/>
  <c r="C20" i="11"/>
  <c r="M19" i="11"/>
  <c r="L19" i="11"/>
  <c r="K19" i="11"/>
  <c r="J19" i="11"/>
  <c r="I19" i="11"/>
  <c r="H19" i="11"/>
  <c r="G19" i="11"/>
  <c r="E19" i="11"/>
  <c r="C19" i="11"/>
  <c r="M18" i="11"/>
  <c r="L18" i="11"/>
  <c r="K18" i="11"/>
  <c r="J18" i="11"/>
  <c r="I18" i="11"/>
  <c r="H18" i="11"/>
  <c r="G18" i="11"/>
  <c r="E18" i="11"/>
  <c r="C18" i="11"/>
  <c r="M17" i="11"/>
  <c r="L17" i="11"/>
  <c r="K17" i="11"/>
  <c r="J17" i="11"/>
  <c r="I17" i="11"/>
  <c r="H17" i="11"/>
  <c r="G17" i="11"/>
  <c r="E17" i="11"/>
  <c r="C17" i="11"/>
  <c r="M16" i="11"/>
  <c r="L16" i="11"/>
  <c r="K16" i="11"/>
  <c r="J16" i="11"/>
  <c r="I16" i="11"/>
  <c r="H16" i="11"/>
  <c r="G16" i="11"/>
  <c r="E16" i="11"/>
  <c r="C16" i="11"/>
  <c r="M15" i="11"/>
  <c r="L15" i="11"/>
  <c r="K15" i="11"/>
  <c r="J15" i="11"/>
  <c r="I15" i="11"/>
  <c r="H15" i="11"/>
  <c r="G15" i="11"/>
  <c r="E15" i="11"/>
  <c r="C15" i="11"/>
  <c r="M14" i="11"/>
  <c r="L14" i="11"/>
  <c r="K14" i="11"/>
  <c r="J14" i="11"/>
  <c r="I14" i="11"/>
  <c r="H14" i="11"/>
  <c r="G14" i="11"/>
  <c r="E14" i="11"/>
  <c r="C14" i="11"/>
  <c r="M13" i="11"/>
  <c r="L13" i="11"/>
  <c r="K13" i="11"/>
  <c r="J13" i="11"/>
  <c r="I13" i="11"/>
  <c r="H13" i="11"/>
  <c r="G13" i="11"/>
  <c r="E13" i="11"/>
  <c r="C13" i="11"/>
  <c r="M12" i="11"/>
  <c r="L12" i="11"/>
  <c r="K12" i="11"/>
  <c r="J12" i="11"/>
  <c r="I12" i="11"/>
  <c r="H12" i="11"/>
  <c r="G12" i="11"/>
  <c r="E12" i="11"/>
  <c r="C12" i="11"/>
  <c r="M11" i="11"/>
  <c r="L11" i="11"/>
  <c r="K11" i="11"/>
  <c r="J11" i="11"/>
  <c r="I11" i="11"/>
  <c r="H11" i="11"/>
  <c r="G11" i="11"/>
  <c r="E11" i="11"/>
  <c r="C11" i="11"/>
  <c r="M10" i="11"/>
  <c r="L10" i="11"/>
  <c r="K10" i="11"/>
  <c r="J10" i="11"/>
  <c r="I10" i="11"/>
  <c r="H10" i="11"/>
  <c r="G10" i="11"/>
  <c r="E10" i="11"/>
  <c r="C10" i="11"/>
  <c r="M9" i="11"/>
  <c r="L9" i="11"/>
  <c r="K9" i="11"/>
  <c r="J9" i="11"/>
  <c r="I9" i="11"/>
  <c r="H9" i="11"/>
  <c r="G9" i="11"/>
  <c r="E9" i="11"/>
  <c r="C9" i="11"/>
  <c r="M8" i="11"/>
  <c r="L8" i="11"/>
  <c r="K8" i="11"/>
  <c r="J8" i="11"/>
  <c r="I8" i="11"/>
  <c r="H8" i="11"/>
  <c r="G8" i="11"/>
  <c r="E8" i="11"/>
  <c r="C8" i="11"/>
  <c r="M7" i="11"/>
  <c r="L7" i="11"/>
  <c r="K7" i="11"/>
  <c r="J7" i="11"/>
  <c r="I7" i="11"/>
  <c r="H7" i="11"/>
  <c r="G7" i="11"/>
  <c r="E7" i="11"/>
  <c r="C7" i="11"/>
  <c r="M6" i="11"/>
  <c r="L6" i="11"/>
  <c r="K6" i="11"/>
  <c r="J6" i="11"/>
  <c r="I6" i="11"/>
  <c r="H6" i="11"/>
  <c r="G6" i="11"/>
  <c r="E6" i="11"/>
  <c r="C6" i="11"/>
  <c r="M5" i="11"/>
  <c r="L5" i="11"/>
  <c r="K5" i="11"/>
  <c r="J5" i="11"/>
  <c r="I5" i="11"/>
  <c r="H5" i="11"/>
  <c r="G5" i="11"/>
  <c r="E5" i="11"/>
  <c r="C5" i="11"/>
  <c r="M4" i="11"/>
  <c r="L4" i="11"/>
  <c r="K4" i="11"/>
  <c r="J4" i="11"/>
  <c r="I4" i="11"/>
  <c r="H4" i="11"/>
  <c r="G4" i="11"/>
  <c r="E4" i="11"/>
  <c r="C4" i="11"/>
  <c r="M3" i="11"/>
  <c r="L3" i="11"/>
  <c r="K3" i="11"/>
  <c r="J3" i="11"/>
  <c r="I3" i="11"/>
  <c r="H3" i="11"/>
  <c r="G3" i="11"/>
  <c r="E3" i="11"/>
  <c r="C3" i="11"/>
  <c r="M2" i="11"/>
  <c r="L2" i="11"/>
  <c r="K2" i="11"/>
  <c r="J2" i="11"/>
  <c r="I2" i="11"/>
  <c r="H2" i="11"/>
  <c r="G2" i="11"/>
  <c r="E2" i="11"/>
  <c r="C2" i="11"/>
  <c r="M30" i="9"/>
  <c r="L30" i="9"/>
  <c r="K30" i="9"/>
  <c r="J30" i="9"/>
  <c r="I30" i="9"/>
  <c r="H30" i="9"/>
  <c r="G30" i="9"/>
  <c r="E30" i="9"/>
  <c r="C30" i="9"/>
  <c r="M29" i="9"/>
  <c r="L29" i="9"/>
  <c r="K29" i="9"/>
  <c r="J29" i="9"/>
  <c r="I29" i="9"/>
  <c r="H29" i="9"/>
  <c r="G29" i="9"/>
  <c r="E29" i="9"/>
  <c r="C29" i="9"/>
  <c r="M28" i="9"/>
  <c r="L28" i="9"/>
  <c r="K28" i="9"/>
  <c r="J28" i="9"/>
  <c r="I28" i="9"/>
  <c r="H28" i="9"/>
  <c r="G28" i="9"/>
  <c r="E28" i="9"/>
  <c r="C28" i="9"/>
  <c r="M27" i="9"/>
  <c r="L27" i="9"/>
  <c r="K27" i="9"/>
  <c r="J27" i="9"/>
  <c r="I27" i="9"/>
  <c r="H27" i="9"/>
  <c r="G27" i="9"/>
  <c r="E27" i="9"/>
  <c r="C27" i="9"/>
  <c r="M26" i="9"/>
  <c r="L26" i="9"/>
  <c r="K26" i="9"/>
  <c r="J26" i="9"/>
  <c r="I26" i="9"/>
  <c r="H26" i="9"/>
  <c r="G26" i="9"/>
  <c r="E26" i="9"/>
  <c r="C26" i="9"/>
  <c r="M25" i="9"/>
  <c r="L25" i="9"/>
  <c r="K25" i="9"/>
  <c r="J25" i="9"/>
  <c r="I25" i="9"/>
  <c r="H25" i="9"/>
  <c r="G25" i="9"/>
  <c r="E25" i="9"/>
  <c r="C25" i="9"/>
  <c r="M24" i="9"/>
  <c r="L24" i="9"/>
  <c r="K24" i="9"/>
  <c r="J24" i="9"/>
  <c r="I24" i="9"/>
  <c r="H24" i="9"/>
  <c r="G24" i="9"/>
  <c r="E24" i="9"/>
  <c r="C24" i="9"/>
  <c r="M23" i="9"/>
  <c r="L23" i="9"/>
  <c r="K23" i="9"/>
  <c r="J23" i="9"/>
  <c r="I23" i="9"/>
  <c r="H23" i="9"/>
  <c r="G23" i="9"/>
  <c r="E23" i="9"/>
  <c r="C23" i="9"/>
  <c r="M22" i="9"/>
  <c r="L22" i="9"/>
  <c r="K22" i="9"/>
  <c r="J22" i="9"/>
  <c r="I22" i="9"/>
  <c r="H22" i="9"/>
  <c r="G22" i="9"/>
  <c r="E22" i="9"/>
  <c r="C22" i="9"/>
  <c r="M21" i="9"/>
  <c r="L21" i="9"/>
  <c r="K21" i="9"/>
  <c r="J21" i="9"/>
  <c r="I21" i="9"/>
  <c r="H21" i="9"/>
  <c r="G21" i="9"/>
  <c r="E21" i="9"/>
  <c r="C21" i="9"/>
  <c r="M20" i="9"/>
  <c r="L20" i="9"/>
  <c r="K20" i="9"/>
  <c r="J20" i="9"/>
  <c r="I20" i="9"/>
  <c r="H20" i="9"/>
  <c r="G20" i="9"/>
  <c r="E20" i="9"/>
  <c r="C20" i="9"/>
  <c r="M19" i="9"/>
  <c r="L19" i="9"/>
  <c r="K19" i="9"/>
  <c r="J19" i="9"/>
  <c r="I19" i="9"/>
  <c r="H19" i="9"/>
  <c r="G19" i="9"/>
  <c r="E19" i="9"/>
  <c r="C19" i="9"/>
  <c r="M18" i="9"/>
  <c r="L18" i="9"/>
  <c r="K18" i="9"/>
  <c r="J18" i="9"/>
  <c r="I18" i="9"/>
  <c r="H18" i="9"/>
  <c r="G18" i="9"/>
  <c r="E18" i="9"/>
  <c r="C18" i="9"/>
  <c r="M17" i="9"/>
  <c r="L17" i="9"/>
  <c r="K17" i="9"/>
  <c r="J17" i="9"/>
  <c r="I17" i="9"/>
  <c r="H17" i="9"/>
  <c r="G17" i="9"/>
  <c r="E17" i="9"/>
  <c r="C17" i="9"/>
  <c r="M16" i="9"/>
  <c r="L16" i="9"/>
  <c r="K16" i="9"/>
  <c r="J16" i="9"/>
  <c r="I16" i="9"/>
  <c r="H16" i="9"/>
  <c r="G16" i="9"/>
  <c r="E16" i="9"/>
  <c r="C16" i="9"/>
  <c r="M15" i="9"/>
  <c r="L15" i="9"/>
  <c r="K15" i="9"/>
  <c r="J15" i="9"/>
  <c r="I15" i="9"/>
  <c r="H15" i="9"/>
  <c r="G15" i="9"/>
  <c r="E15" i="9"/>
  <c r="C15" i="9"/>
  <c r="M14" i="9"/>
  <c r="L14" i="9"/>
  <c r="K14" i="9"/>
  <c r="J14" i="9"/>
  <c r="I14" i="9"/>
  <c r="H14" i="9"/>
  <c r="G14" i="9"/>
  <c r="E14" i="9"/>
  <c r="C14" i="9"/>
  <c r="M13" i="9"/>
  <c r="L13" i="9"/>
  <c r="K13" i="9"/>
  <c r="J13" i="9"/>
  <c r="I13" i="9"/>
  <c r="H13" i="9"/>
  <c r="G13" i="9"/>
  <c r="E13" i="9"/>
  <c r="C13" i="9"/>
  <c r="M12" i="9"/>
  <c r="L12" i="9"/>
  <c r="K12" i="9"/>
  <c r="J12" i="9"/>
  <c r="I12" i="9"/>
  <c r="H12" i="9"/>
  <c r="G12" i="9"/>
  <c r="E12" i="9"/>
  <c r="C12" i="9"/>
  <c r="M11" i="9"/>
  <c r="L11" i="9"/>
  <c r="K11" i="9"/>
  <c r="J11" i="9"/>
  <c r="I11" i="9"/>
  <c r="H11" i="9"/>
  <c r="G11" i="9"/>
  <c r="E11" i="9"/>
  <c r="C11" i="9"/>
  <c r="M10" i="9"/>
  <c r="L10" i="9"/>
  <c r="K10" i="9"/>
  <c r="J10" i="9"/>
  <c r="I10" i="9"/>
  <c r="H10" i="9"/>
  <c r="G10" i="9"/>
  <c r="E10" i="9"/>
  <c r="C10" i="9"/>
  <c r="M9" i="9"/>
  <c r="L9" i="9"/>
  <c r="K9" i="9"/>
  <c r="J9" i="9"/>
  <c r="I9" i="9"/>
  <c r="H9" i="9"/>
  <c r="G9" i="9"/>
  <c r="E9" i="9"/>
  <c r="C9" i="9"/>
  <c r="M8" i="9"/>
  <c r="L8" i="9"/>
  <c r="K8" i="9"/>
  <c r="J8" i="9"/>
  <c r="I8" i="9"/>
  <c r="H8" i="9"/>
  <c r="G8" i="9"/>
  <c r="E8" i="9"/>
  <c r="C8" i="9"/>
  <c r="M7" i="9"/>
  <c r="L7" i="9"/>
  <c r="K7" i="9"/>
  <c r="J7" i="9"/>
  <c r="I7" i="9"/>
  <c r="H7" i="9"/>
  <c r="G7" i="9"/>
  <c r="E7" i="9"/>
  <c r="C7" i="9"/>
  <c r="M6" i="9"/>
  <c r="L6" i="9"/>
  <c r="K6" i="9"/>
  <c r="J6" i="9"/>
  <c r="I6" i="9"/>
  <c r="H6" i="9"/>
  <c r="G6" i="9"/>
  <c r="E6" i="9"/>
  <c r="C6" i="9"/>
  <c r="M5" i="9"/>
  <c r="L5" i="9"/>
  <c r="K5" i="9"/>
  <c r="J5" i="9"/>
  <c r="I5" i="9"/>
  <c r="H5" i="9"/>
  <c r="G5" i="9"/>
  <c r="E5" i="9"/>
  <c r="C5" i="9"/>
  <c r="M4" i="9"/>
  <c r="L4" i="9"/>
  <c r="K4" i="9"/>
  <c r="J4" i="9"/>
  <c r="I4" i="9"/>
  <c r="H4" i="9"/>
  <c r="G4" i="9"/>
  <c r="E4" i="9"/>
  <c r="C4" i="9"/>
  <c r="M3" i="9"/>
  <c r="L3" i="9"/>
  <c r="K3" i="9"/>
  <c r="J3" i="9"/>
  <c r="I3" i="9"/>
  <c r="H3" i="9"/>
  <c r="G3" i="9"/>
  <c r="E3" i="9"/>
  <c r="C3" i="9"/>
  <c r="M2" i="9"/>
  <c r="L2" i="9"/>
  <c r="K2" i="9"/>
  <c r="J2" i="9"/>
  <c r="I2" i="9"/>
  <c r="H2" i="9"/>
  <c r="G2" i="9"/>
  <c r="E2" i="9"/>
  <c r="C2" i="9"/>
  <c r="M30" i="7"/>
  <c r="L30" i="7"/>
  <c r="C30" i="7"/>
  <c r="M29" i="7"/>
  <c r="L29" i="7"/>
  <c r="C29" i="7"/>
  <c r="M28" i="7"/>
  <c r="L28" i="7"/>
  <c r="C28" i="7"/>
  <c r="M27" i="7"/>
  <c r="L27" i="7"/>
  <c r="C27" i="7"/>
  <c r="M26" i="7"/>
  <c r="L26" i="7"/>
  <c r="C26" i="7"/>
  <c r="M25" i="7"/>
  <c r="L25" i="7"/>
  <c r="C25" i="7"/>
  <c r="M24" i="7"/>
  <c r="L24" i="7"/>
  <c r="C24" i="7"/>
  <c r="M23" i="7"/>
  <c r="L23" i="7"/>
  <c r="C23" i="7"/>
  <c r="M22" i="7"/>
  <c r="L22" i="7"/>
  <c r="C22" i="7"/>
  <c r="M21" i="7"/>
  <c r="L21" i="7"/>
  <c r="C21" i="7"/>
  <c r="M20" i="7"/>
  <c r="L20" i="7"/>
  <c r="C20" i="7"/>
  <c r="M19" i="7"/>
  <c r="L19" i="7"/>
  <c r="C19" i="7"/>
  <c r="M18" i="7"/>
  <c r="L18" i="7"/>
  <c r="C18" i="7"/>
  <c r="M17" i="7"/>
  <c r="L17" i="7"/>
  <c r="C17" i="7"/>
  <c r="M16" i="7"/>
  <c r="L16" i="7"/>
  <c r="C16" i="7"/>
  <c r="M15" i="7"/>
  <c r="L15" i="7"/>
  <c r="C15" i="7"/>
  <c r="M14" i="7"/>
  <c r="L14" i="7"/>
  <c r="C14" i="7"/>
  <c r="M13" i="7"/>
  <c r="L13" i="7"/>
  <c r="C13" i="7"/>
  <c r="M12" i="7"/>
  <c r="L12" i="7"/>
  <c r="C12" i="7"/>
  <c r="M11" i="7"/>
  <c r="L11" i="7"/>
  <c r="C11" i="7"/>
  <c r="M10" i="7"/>
  <c r="L10" i="7"/>
  <c r="C10" i="7"/>
  <c r="M9" i="7"/>
  <c r="L9" i="7"/>
  <c r="C9" i="7"/>
  <c r="M8" i="7"/>
  <c r="L8" i="7"/>
  <c r="C8" i="7"/>
  <c r="M7" i="7"/>
  <c r="L7" i="7"/>
  <c r="C7" i="7"/>
  <c r="M6" i="7"/>
  <c r="L6" i="7"/>
  <c r="C6" i="7"/>
  <c r="M5" i="7"/>
  <c r="L5" i="7"/>
  <c r="C5" i="7"/>
  <c r="M4" i="7"/>
  <c r="L4" i="7"/>
  <c r="C4" i="7"/>
  <c r="M3" i="7"/>
  <c r="L3" i="7"/>
  <c r="C3" i="7"/>
  <c r="M2" i="7"/>
  <c r="L2" i="7"/>
  <c r="C2" i="7"/>
  <c r="AH30" i="13"/>
  <c r="AH29" i="13"/>
  <c r="AH28" i="13"/>
  <c r="AH27" i="13"/>
  <c r="AH26" i="13"/>
  <c r="AH25" i="13"/>
  <c r="AH24" i="13"/>
  <c r="AH23" i="13"/>
  <c r="AH22" i="13"/>
  <c r="AH21" i="13"/>
  <c r="AH20" i="13"/>
  <c r="AH19" i="13"/>
  <c r="AH18" i="13"/>
  <c r="AH17" i="13"/>
  <c r="AH16" i="13"/>
  <c r="AH15" i="13"/>
  <c r="AM44" i="13" s="1"/>
  <c r="AH14" i="13"/>
  <c r="AH13" i="13"/>
  <c r="AH12" i="13"/>
  <c r="AH11" i="13"/>
  <c r="AH10" i="13"/>
  <c r="AH9" i="13"/>
  <c r="AH8" i="13"/>
  <c r="AH7" i="13"/>
  <c r="AH6" i="13"/>
  <c r="AH5" i="13"/>
  <c r="AH4" i="13"/>
  <c r="AH3" i="13"/>
  <c r="AM32" i="13" s="1"/>
  <c r="AH2" i="13"/>
  <c r="W3" i="30"/>
  <c r="K31" i="26" l="1"/>
  <c r="L31" i="26"/>
  <c r="E59" i="26"/>
  <c r="E73" i="26"/>
  <c r="V68" i="26"/>
  <c r="V54" i="26"/>
  <c r="C31" i="26"/>
  <c r="O67" i="26"/>
  <c r="O53" i="26"/>
  <c r="C73" i="26"/>
  <c r="C59" i="26"/>
  <c r="O54" i="26"/>
  <c r="O68" i="26"/>
  <c r="L74" i="26"/>
  <c r="L60" i="26"/>
  <c r="L72" i="26"/>
  <c r="L58" i="26"/>
  <c r="O52" i="26"/>
  <c r="O66" i="26"/>
  <c r="L70" i="26"/>
  <c r="L56" i="26"/>
  <c r="O65" i="26"/>
  <c r="O51" i="26"/>
  <c r="L55" i="26"/>
  <c r="L69" i="26"/>
  <c r="O64" i="26"/>
  <c r="O50" i="26"/>
  <c r="C76" i="26"/>
  <c r="C62" i="26"/>
  <c r="O71" i="26"/>
  <c r="O57" i="26"/>
  <c r="L59" i="26"/>
  <c r="L73" i="26"/>
  <c r="C45" i="26"/>
  <c r="O74" i="26"/>
  <c r="O60" i="26"/>
  <c r="O72" i="26"/>
  <c r="O58" i="26"/>
  <c r="C61" i="26"/>
  <c r="C75" i="26"/>
  <c r="O56" i="26"/>
  <c r="O70" i="26"/>
  <c r="O69" i="26"/>
  <c r="O55" i="26"/>
  <c r="L62" i="26"/>
  <c r="L76" i="26"/>
  <c r="U66" i="26"/>
  <c r="U52" i="26"/>
  <c r="M31" i="26"/>
  <c r="M59" i="26"/>
  <c r="M73" i="26"/>
  <c r="E45" i="26"/>
  <c r="U60" i="26"/>
  <c r="U74" i="26"/>
  <c r="U72" i="26"/>
  <c r="U58" i="26"/>
  <c r="E75" i="26"/>
  <c r="E61" i="26"/>
  <c r="U70" i="26"/>
  <c r="U56" i="26"/>
  <c r="U55" i="26"/>
  <c r="U69" i="26"/>
  <c r="M62" i="26"/>
  <c r="M76" i="26"/>
  <c r="U65" i="26"/>
  <c r="U51" i="26"/>
  <c r="N74" i="26"/>
  <c r="N60" i="26"/>
  <c r="N55" i="26"/>
  <c r="N69" i="26"/>
  <c r="N31" i="26"/>
  <c r="N59" i="26"/>
  <c r="N73" i="26"/>
  <c r="K45" i="26"/>
  <c r="V74" i="26"/>
  <c r="V60" i="26"/>
  <c r="V72" i="26"/>
  <c r="V58" i="26"/>
  <c r="K75" i="26"/>
  <c r="K61" i="26"/>
  <c r="V70" i="26"/>
  <c r="V56" i="26"/>
  <c r="V69" i="26"/>
  <c r="V55" i="26"/>
  <c r="N76" i="26"/>
  <c r="N62" i="26"/>
  <c r="U71" i="26"/>
  <c r="U57" i="26"/>
  <c r="V53" i="26"/>
  <c r="V67" i="26"/>
  <c r="V66" i="26"/>
  <c r="V52" i="26"/>
  <c r="N70" i="26"/>
  <c r="N56" i="26"/>
  <c r="O31" i="26"/>
  <c r="C67" i="26"/>
  <c r="C53" i="26"/>
  <c r="O59" i="26"/>
  <c r="O73" i="26"/>
  <c r="C54" i="26"/>
  <c r="C68" i="26"/>
  <c r="L45" i="26"/>
  <c r="C66" i="26"/>
  <c r="C52" i="26"/>
  <c r="L75" i="26"/>
  <c r="L61" i="26"/>
  <c r="C65" i="26"/>
  <c r="C51" i="26"/>
  <c r="C64" i="26"/>
  <c r="C50" i="26"/>
  <c r="O76" i="26"/>
  <c r="O62" i="26"/>
  <c r="C71" i="26"/>
  <c r="C57" i="26"/>
  <c r="U67" i="26"/>
  <c r="U53" i="26"/>
  <c r="M72" i="26"/>
  <c r="M58" i="26"/>
  <c r="U64" i="26"/>
  <c r="U50" i="26"/>
  <c r="V64" i="26"/>
  <c r="V50" i="26"/>
  <c r="U31" i="26"/>
  <c r="E53" i="26"/>
  <c r="E67" i="26"/>
  <c r="U73" i="26"/>
  <c r="U59" i="26"/>
  <c r="E68" i="26"/>
  <c r="E54" i="26"/>
  <c r="M45" i="26"/>
  <c r="E66" i="26"/>
  <c r="E52" i="26"/>
  <c r="M75" i="26"/>
  <c r="M61" i="26"/>
  <c r="E65" i="26"/>
  <c r="E51" i="26"/>
  <c r="E64" i="26"/>
  <c r="E50" i="26"/>
  <c r="U76" i="26"/>
  <c r="U62" i="26"/>
  <c r="E71" i="26"/>
  <c r="E57" i="26"/>
  <c r="U54" i="26"/>
  <c r="U68" i="26"/>
  <c r="M69" i="26"/>
  <c r="M55" i="26"/>
  <c r="V71" i="26"/>
  <c r="V57" i="26"/>
  <c r="V31" i="26"/>
  <c r="K67" i="26"/>
  <c r="K53" i="26"/>
  <c r="V59" i="26"/>
  <c r="V73" i="26"/>
  <c r="K68" i="26"/>
  <c r="K54" i="26"/>
  <c r="N45" i="26"/>
  <c r="K52" i="26"/>
  <c r="K66" i="26"/>
  <c r="N61" i="26"/>
  <c r="N75" i="26"/>
  <c r="K65" i="26"/>
  <c r="K51" i="26"/>
  <c r="K50" i="26"/>
  <c r="K64" i="26"/>
  <c r="V76" i="26"/>
  <c r="V62" i="26"/>
  <c r="W62" i="26" s="1"/>
  <c r="K71" i="26"/>
  <c r="K57" i="26"/>
  <c r="M74" i="26"/>
  <c r="M60" i="26"/>
  <c r="K73" i="26"/>
  <c r="K59" i="26"/>
  <c r="N72" i="26"/>
  <c r="N58" i="26"/>
  <c r="V65" i="26"/>
  <c r="V51" i="26"/>
  <c r="L53" i="26"/>
  <c r="L67" i="26"/>
  <c r="L68" i="26"/>
  <c r="L54" i="26"/>
  <c r="O45" i="26"/>
  <c r="C60" i="26"/>
  <c r="C74" i="26"/>
  <c r="C72" i="26"/>
  <c r="C58" i="26"/>
  <c r="L52" i="26"/>
  <c r="L66" i="26"/>
  <c r="O61" i="26"/>
  <c r="O75" i="26"/>
  <c r="C70" i="26"/>
  <c r="C56" i="26"/>
  <c r="L65" i="26"/>
  <c r="L51" i="26"/>
  <c r="C55" i="26"/>
  <c r="C69" i="26"/>
  <c r="L50" i="26"/>
  <c r="L64" i="26"/>
  <c r="L57" i="26"/>
  <c r="L71" i="26"/>
  <c r="E31" i="26"/>
  <c r="E76" i="26"/>
  <c r="E62" i="26"/>
  <c r="M67" i="26"/>
  <c r="M53" i="26"/>
  <c r="M54" i="26"/>
  <c r="M68" i="26"/>
  <c r="U45" i="26"/>
  <c r="E74" i="26"/>
  <c r="E60" i="26"/>
  <c r="E72" i="26"/>
  <c r="E58" i="26"/>
  <c r="M52" i="26"/>
  <c r="M66" i="26"/>
  <c r="U61" i="26"/>
  <c r="U75" i="26"/>
  <c r="E70" i="26"/>
  <c r="E56" i="26"/>
  <c r="M65" i="26"/>
  <c r="M51" i="26"/>
  <c r="E69" i="26"/>
  <c r="E55" i="26"/>
  <c r="M50" i="26"/>
  <c r="M64" i="26"/>
  <c r="M57" i="26"/>
  <c r="M71" i="26"/>
  <c r="M70" i="26"/>
  <c r="M56" i="26"/>
  <c r="K62" i="26"/>
  <c r="K76" i="26"/>
  <c r="N67" i="26"/>
  <c r="N53" i="26"/>
  <c r="N54" i="26"/>
  <c r="N68" i="26"/>
  <c r="V45" i="26"/>
  <c r="K60" i="26"/>
  <c r="K74" i="26"/>
  <c r="K58" i="26"/>
  <c r="K72" i="26"/>
  <c r="N52" i="26"/>
  <c r="N66" i="26"/>
  <c r="V75" i="26"/>
  <c r="V61" i="26"/>
  <c r="K70" i="26"/>
  <c r="K56" i="26"/>
  <c r="N65" i="26"/>
  <c r="N51" i="26"/>
  <c r="K55" i="26"/>
  <c r="K69" i="26"/>
  <c r="N64" i="26"/>
  <c r="N50" i="26"/>
  <c r="N57" i="26"/>
  <c r="N71" i="26"/>
  <c r="K31" i="25"/>
  <c r="C74" i="25"/>
  <c r="C60" i="25"/>
  <c r="C70" i="25"/>
  <c r="C56" i="25"/>
  <c r="C69" i="25"/>
  <c r="C55" i="25"/>
  <c r="U45" i="25"/>
  <c r="U75" i="25"/>
  <c r="U61" i="25"/>
  <c r="M71" i="25"/>
  <c r="M57" i="25"/>
  <c r="N53" i="25"/>
  <c r="N67" i="25"/>
  <c r="N54" i="25"/>
  <c r="N68" i="25"/>
  <c r="V45" i="25"/>
  <c r="K74" i="25"/>
  <c r="K60" i="25"/>
  <c r="K72" i="25"/>
  <c r="K58" i="25"/>
  <c r="N66" i="25"/>
  <c r="N52" i="25"/>
  <c r="V75" i="25"/>
  <c r="V61" i="25"/>
  <c r="K56" i="25"/>
  <c r="K70" i="25"/>
  <c r="N65" i="25"/>
  <c r="N51" i="25"/>
  <c r="K69" i="25"/>
  <c r="K55" i="25"/>
  <c r="N50" i="25"/>
  <c r="N64" i="25"/>
  <c r="N71" i="25"/>
  <c r="N57" i="25"/>
  <c r="L67" i="25"/>
  <c r="L53" i="25"/>
  <c r="E60" i="25"/>
  <c r="E74" i="25"/>
  <c r="E72" i="25"/>
  <c r="E58" i="25"/>
  <c r="M51" i="25"/>
  <c r="M65" i="25"/>
  <c r="E69" i="25"/>
  <c r="E55" i="25"/>
  <c r="C31" i="25"/>
  <c r="O53" i="25"/>
  <c r="O67" i="25"/>
  <c r="C73" i="25"/>
  <c r="C59" i="25"/>
  <c r="O68" i="25"/>
  <c r="O54" i="25"/>
  <c r="L60" i="25"/>
  <c r="L74" i="25"/>
  <c r="L58" i="25"/>
  <c r="L72" i="25"/>
  <c r="O66" i="25"/>
  <c r="O52" i="25"/>
  <c r="L56" i="25"/>
  <c r="L70" i="25"/>
  <c r="O51" i="25"/>
  <c r="O65" i="25"/>
  <c r="L69" i="25"/>
  <c r="L55" i="25"/>
  <c r="O64" i="25"/>
  <c r="O50" i="25"/>
  <c r="C76" i="25"/>
  <c r="C62" i="25"/>
  <c r="O57" i="25"/>
  <c r="O71" i="25"/>
  <c r="L52" i="25"/>
  <c r="L66" i="25"/>
  <c r="L71" i="25"/>
  <c r="L57" i="25"/>
  <c r="M53" i="25"/>
  <c r="M67" i="25"/>
  <c r="M68" i="25"/>
  <c r="M54" i="25"/>
  <c r="M66" i="25"/>
  <c r="M52" i="25"/>
  <c r="E56" i="25"/>
  <c r="E70" i="25"/>
  <c r="M64" i="25"/>
  <c r="M50" i="25"/>
  <c r="E31" i="25"/>
  <c r="U67" i="25"/>
  <c r="U53" i="25"/>
  <c r="E73" i="25"/>
  <c r="E59" i="25"/>
  <c r="U54" i="25"/>
  <c r="U68" i="25"/>
  <c r="M74" i="25"/>
  <c r="M60" i="25"/>
  <c r="M58" i="25"/>
  <c r="M72" i="25"/>
  <c r="U52" i="25"/>
  <c r="U66" i="25"/>
  <c r="M70" i="25"/>
  <c r="M56" i="25"/>
  <c r="U65" i="25"/>
  <c r="U51" i="25"/>
  <c r="M55" i="25"/>
  <c r="M69" i="25"/>
  <c r="U50" i="25"/>
  <c r="U64" i="25"/>
  <c r="E62" i="25"/>
  <c r="E76" i="25"/>
  <c r="U71" i="25"/>
  <c r="U57" i="25"/>
  <c r="N58" i="25"/>
  <c r="N72" i="25"/>
  <c r="N69" i="25"/>
  <c r="N55" i="25"/>
  <c r="L31" i="25"/>
  <c r="L73" i="25"/>
  <c r="L59" i="25"/>
  <c r="C45" i="25"/>
  <c r="O60" i="25"/>
  <c r="O74" i="25"/>
  <c r="O72" i="25"/>
  <c r="O58" i="25"/>
  <c r="C75" i="25"/>
  <c r="C61" i="25"/>
  <c r="O70" i="25"/>
  <c r="O56" i="25"/>
  <c r="O55" i="25"/>
  <c r="O69" i="25"/>
  <c r="L76" i="25"/>
  <c r="L62" i="25"/>
  <c r="L64" i="25"/>
  <c r="L50" i="25"/>
  <c r="V64" i="25"/>
  <c r="V50" i="25"/>
  <c r="M31" i="25"/>
  <c r="M73" i="25"/>
  <c r="M59" i="25"/>
  <c r="E45" i="25"/>
  <c r="U74" i="25"/>
  <c r="U60" i="25"/>
  <c r="U72" i="25"/>
  <c r="U58" i="25"/>
  <c r="E75" i="25"/>
  <c r="E61" i="25"/>
  <c r="U56" i="25"/>
  <c r="U70" i="25"/>
  <c r="U69" i="25"/>
  <c r="U55" i="25"/>
  <c r="M76" i="25"/>
  <c r="M62" i="25"/>
  <c r="V68" i="25"/>
  <c r="V54" i="25"/>
  <c r="V66" i="25"/>
  <c r="V52" i="25"/>
  <c r="K76" i="25"/>
  <c r="K62" i="25"/>
  <c r="N31" i="25"/>
  <c r="N73" i="25"/>
  <c r="N59" i="25"/>
  <c r="K45" i="25"/>
  <c r="V74" i="25"/>
  <c r="V60" i="25"/>
  <c r="V72" i="25"/>
  <c r="V58" i="25"/>
  <c r="K61" i="25"/>
  <c r="K75" i="25"/>
  <c r="V70" i="25"/>
  <c r="V56" i="25"/>
  <c r="V69" i="25"/>
  <c r="V55" i="25"/>
  <c r="N62" i="25"/>
  <c r="N76" i="25"/>
  <c r="L54" i="25"/>
  <c r="L68" i="25"/>
  <c r="L51" i="25"/>
  <c r="L65" i="25"/>
  <c r="K59" i="25"/>
  <c r="K73" i="25"/>
  <c r="O31" i="25"/>
  <c r="C67" i="25"/>
  <c r="C53" i="25"/>
  <c r="O73" i="25"/>
  <c r="O59" i="25"/>
  <c r="C68" i="25"/>
  <c r="C54" i="25"/>
  <c r="C52" i="25"/>
  <c r="C66" i="25"/>
  <c r="L75" i="25"/>
  <c r="L61" i="25"/>
  <c r="C65" i="25"/>
  <c r="C51" i="25"/>
  <c r="C64" i="25"/>
  <c r="C50" i="25"/>
  <c r="O76" i="25"/>
  <c r="O62" i="25"/>
  <c r="C71" i="25"/>
  <c r="C57" i="25"/>
  <c r="O45" i="25"/>
  <c r="C58" i="25"/>
  <c r="C72" i="25"/>
  <c r="V67" i="25"/>
  <c r="V53" i="25"/>
  <c r="N60" i="25"/>
  <c r="N74" i="25"/>
  <c r="V51" i="25"/>
  <c r="V65" i="25"/>
  <c r="V57" i="25"/>
  <c r="V71" i="25"/>
  <c r="U31" i="25"/>
  <c r="E67" i="25"/>
  <c r="E53" i="25"/>
  <c r="U73" i="25"/>
  <c r="U59" i="25"/>
  <c r="E54" i="25"/>
  <c r="E68" i="25"/>
  <c r="M45" i="25"/>
  <c r="E52" i="25"/>
  <c r="E66" i="25"/>
  <c r="M61" i="25"/>
  <c r="M75" i="25"/>
  <c r="E65" i="25"/>
  <c r="E51" i="25"/>
  <c r="E50" i="25"/>
  <c r="E64" i="25"/>
  <c r="U62" i="25"/>
  <c r="U76" i="25"/>
  <c r="E71" i="25"/>
  <c r="E57" i="25"/>
  <c r="O75" i="25"/>
  <c r="O61" i="25"/>
  <c r="N56" i="25"/>
  <c r="N70" i="25"/>
  <c r="V31" i="25"/>
  <c r="K53" i="25"/>
  <c r="K67" i="25"/>
  <c r="V73" i="25"/>
  <c r="V59" i="25"/>
  <c r="K68" i="25"/>
  <c r="K54" i="25"/>
  <c r="N45" i="25"/>
  <c r="K66" i="25"/>
  <c r="K52" i="25"/>
  <c r="N75" i="25"/>
  <c r="N61" i="25"/>
  <c r="K51" i="25"/>
  <c r="K65" i="25"/>
  <c r="K64" i="25"/>
  <c r="K50" i="25"/>
  <c r="V76" i="25"/>
  <c r="V62" i="25"/>
  <c r="K57" i="25"/>
  <c r="K71" i="25"/>
  <c r="V31" i="24"/>
  <c r="O31" i="24"/>
  <c r="O59" i="24"/>
  <c r="O73" i="24"/>
  <c r="L45" i="24"/>
  <c r="L75" i="24"/>
  <c r="L61" i="24"/>
  <c r="O62" i="24"/>
  <c r="O76" i="24"/>
  <c r="K51" i="24"/>
  <c r="K65" i="24"/>
  <c r="L53" i="24"/>
  <c r="L67" i="24"/>
  <c r="L68" i="24"/>
  <c r="L54" i="24"/>
  <c r="O45" i="24"/>
  <c r="L52" i="24"/>
  <c r="L66" i="24"/>
  <c r="O75" i="24"/>
  <c r="O61" i="24"/>
  <c r="L65" i="24"/>
  <c r="L51" i="24"/>
  <c r="L50" i="24"/>
  <c r="L48" i="24" s="1"/>
  <c r="L64" i="24"/>
  <c r="L57" i="24"/>
  <c r="L71" i="24"/>
  <c r="N75" i="24"/>
  <c r="N61" i="24"/>
  <c r="W38" i="24"/>
  <c r="U38" i="24"/>
  <c r="M67" i="24"/>
  <c r="M53" i="24"/>
  <c r="U47" i="24"/>
  <c r="U45" i="24" s="1"/>
  <c r="M68" i="24"/>
  <c r="M54" i="24"/>
  <c r="U34" i="24"/>
  <c r="M52" i="24"/>
  <c r="M66" i="24"/>
  <c r="U61" i="24"/>
  <c r="U75" i="24"/>
  <c r="M65" i="24"/>
  <c r="M51" i="24"/>
  <c r="M50" i="24"/>
  <c r="M64" i="24"/>
  <c r="M57" i="24"/>
  <c r="M71" i="24"/>
  <c r="U44" i="24"/>
  <c r="W44" i="24" s="1"/>
  <c r="K68" i="24"/>
  <c r="K54" i="24"/>
  <c r="N67" i="24"/>
  <c r="N53" i="24"/>
  <c r="N54" i="24"/>
  <c r="N68" i="24"/>
  <c r="V45" i="24"/>
  <c r="K60" i="24"/>
  <c r="K74" i="24"/>
  <c r="K58" i="24"/>
  <c r="K72" i="24"/>
  <c r="N52" i="24"/>
  <c r="N66" i="24"/>
  <c r="V61" i="24"/>
  <c r="V75" i="24"/>
  <c r="K70" i="24"/>
  <c r="K56" i="24"/>
  <c r="N65" i="24"/>
  <c r="N51" i="24"/>
  <c r="K55" i="24"/>
  <c r="K69" i="24"/>
  <c r="N50" i="24"/>
  <c r="N64" i="24"/>
  <c r="N57" i="24"/>
  <c r="N71" i="24"/>
  <c r="O67" i="24"/>
  <c r="O53" i="24"/>
  <c r="O68" i="24"/>
  <c r="O54" i="24"/>
  <c r="L60" i="24"/>
  <c r="L74" i="24"/>
  <c r="L58" i="24"/>
  <c r="L72" i="24"/>
  <c r="O52" i="24"/>
  <c r="O66" i="24"/>
  <c r="L70" i="24"/>
  <c r="L56" i="24"/>
  <c r="O65" i="24"/>
  <c r="O51" i="24"/>
  <c r="L55" i="24"/>
  <c r="L69" i="24"/>
  <c r="O64" i="24"/>
  <c r="O50" i="24"/>
  <c r="O57" i="24"/>
  <c r="O71" i="24"/>
  <c r="M45" i="24"/>
  <c r="K71" i="24"/>
  <c r="K57" i="24"/>
  <c r="U67" i="24"/>
  <c r="U53" i="24"/>
  <c r="U54" i="24"/>
  <c r="U68" i="24"/>
  <c r="M60" i="24"/>
  <c r="M74" i="24"/>
  <c r="M72" i="24"/>
  <c r="M58" i="24"/>
  <c r="U66" i="24"/>
  <c r="U52" i="24"/>
  <c r="M70" i="24"/>
  <c r="M56" i="24"/>
  <c r="U65" i="24"/>
  <c r="U51" i="24"/>
  <c r="M55" i="24"/>
  <c r="M69" i="24"/>
  <c r="U64" i="24"/>
  <c r="U50" i="24"/>
  <c r="U71" i="24"/>
  <c r="U57" i="24"/>
  <c r="M75" i="24"/>
  <c r="M61" i="24"/>
  <c r="N45" i="24"/>
  <c r="K64" i="24"/>
  <c r="K50" i="24"/>
  <c r="K31" i="24"/>
  <c r="V67" i="24"/>
  <c r="V53" i="24"/>
  <c r="K73" i="24"/>
  <c r="K59" i="24"/>
  <c r="V54" i="24"/>
  <c r="V68" i="24"/>
  <c r="N74" i="24"/>
  <c r="N60" i="24"/>
  <c r="N72" i="24"/>
  <c r="N58" i="24"/>
  <c r="V66" i="24"/>
  <c r="V52" i="24"/>
  <c r="N70" i="24"/>
  <c r="N56" i="24"/>
  <c r="V65" i="24"/>
  <c r="V51" i="24"/>
  <c r="N55" i="24"/>
  <c r="N69" i="24"/>
  <c r="V64" i="24"/>
  <c r="V50" i="24"/>
  <c r="K62" i="24"/>
  <c r="K76" i="24"/>
  <c r="V71" i="24"/>
  <c r="V57" i="24"/>
  <c r="W32" i="24"/>
  <c r="K53" i="24"/>
  <c r="K67" i="24"/>
  <c r="K66" i="24"/>
  <c r="K52" i="24"/>
  <c r="L31" i="24"/>
  <c r="L73" i="24"/>
  <c r="L59" i="24"/>
  <c r="O74" i="24"/>
  <c r="O60" i="24"/>
  <c r="O72" i="24"/>
  <c r="O58" i="24"/>
  <c r="O70" i="24"/>
  <c r="O56" i="24"/>
  <c r="O69" i="24"/>
  <c r="O55" i="24"/>
  <c r="L62" i="24"/>
  <c r="L76" i="24"/>
  <c r="U73" i="24"/>
  <c r="U59" i="24"/>
  <c r="U76" i="24"/>
  <c r="U62" i="24"/>
  <c r="V73" i="24"/>
  <c r="V59" i="24"/>
  <c r="M31" i="24"/>
  <c r="M59" i="24"/>
  <c r="M73" i="24"/>
  <c r="U74" i="24"/>
  <c r="U60" i="24"/>
  <c r="U72" i="24"/>
  <c r="U58" i="24"/>
  <c r="U70" i="24"/>
  <c r="U56" i="24"/>
  <c r="U55" i="24"/>
  <c r="U69" i="24"/>
  <c r="M62" i="24"/>
  <c r="M76" i="24"/>
  <c r="V76" i="24"/>
  <c r="V62" i="24"/>
  <c r="N31" i="24"/>
  <c r="N73" i="24"/>
  <c r="N59" i="24"/>
  <c r="K45" i="24"/>
  <c r="V74" i="24"/>
  <c r="V60" i="24"/>
  <c r="V72" i="24"/>
  <c r="V58" i="24"/>
  <c r="K75" i="24"/>
  <c r="K61" i="24"/>
  <c r="V70" i="24"/>
  <c r="V56" i="24"/>
  <c r="V69" i="24"/>
  <c r="V55" i="24"/>
  <c r="N62" i="24"/>
  <c r="N76" i="24"/>
  <c r="W33" i="26"/>
  <c r="W35" i="25"/>
  <c r="W43" i="24"/>
  <c r="W37" i="24"/>
  <c r="W36" i="24"/>
  <c r="W35" i="24"/>
  <c r="C31" i="24"/>
  <c r="E31" i="24"/>
  <c r="C45" i="24"/>
  <c r="W34" i="26"/>
  <c r="W37" i="26"/>
  <c r="W47" i="25"/>
  <c r="W43" i="26"/>
  <c r="W39" i="26"/>
  <c r="W44" i="26"/>
  <c r="W42" i="26"/>
  <c r="W33" i="24"/>
  <c r="W40" i="24"/>
  <c r="W41" i="24"/>
  <c r="E45" i="24"/>
  <c r="W42" i="24"/>
  <c r="E58" i="24"/>
  <c r="E72" i="24"/>
  <c r="C76" i="24"/>
  <c r="C62" i="24"/>
  <c r="C68" i="24"/>
  <c r="C54" i="24"/>
  <c r="C65" i="24"/>
  <c r="C51" i="24"/>
  <c r="W38" i="25"/>
  <c r="W41" i="25"/>
  <c r="W34" i="25"/>
  <c r="W36" i="25"/>
  <c r="W32" i="26"/>
  <c r="W41" i="26"/>
  <c r="E68" i="24"/>
  <c r="E54" i="24"/>
  <c r="C56" i="24"/>
  <c r="C70" i="24"/>
  <c r="E65" i="24"/>
  <c r="E51" i="24"/>
  <c r="E76" i="24"/>
  <c r="E62" i="24"/>
  <c r="W33" i="25"/>
  <c r="W42" i="25"/>
  <c r="W38" i="26"/>
  <c r="C59" i="24"/>
  <c r="C73" i="24"/>
  <c r="W39" i="24"/>
  <c r="E56" i="24"/>
  <c r="E70" i="24"/>
  <c r="W49" i="24"/>
  <c r="C64" i="24"/>
  <c r="C50" i="24"/>
  <c r="W60" i="25"/>
  <c r="E59" i="24"/>
  <c r="E73" i="24"/>
  <c r="W46" i="24"/>
  <c r="C74" i="24"/>
  <c r="C60" i="24"/>
  <c r="C75" i="24"/>
  <c r="C61" i="24"/>
  <c r="C69" i="24"/>
  <c r="C55" i="24"/>
  <c r="E64" i="24"/>
  <c r="E50" i="24"/>
  <c r="W49" i="25"/>
  <c r="W39" i="25"/>
  <c r="C67" i="24"/>
  <c r="C53" i="24"/>
  <c r="E74" i="24"/>
  <c r="E60" i="24"/>
  <c r="C66" i="24"/>
  <c r="C52" i="24"/>
  <c r="E75" i="24"/>
  <c r="E61" i="24"/>
  <c r="E69" i="24"/>
  <c r="E55" i="24"/>
  <c r="C57" i="24"/>
  <c r="C71" i="24"/>
  <c r="W40" i="25"/>
  <c r="W46" i="25"/>
  <c r="W37" i="25"/>
  <c r="W43" i="25"/>
  <c r="E67" i="24"/>
  <c r="E53" i="24"/>
  <c r="C58" i="24"/>
  <c r="C72" i="24"/>
  <c r="E66" i="24"/>
  <c r="E52" i="24"/>
  <c r="E57" i="24"/>
  <c r="E71" i="24"/>
  <c r="W32" i="25"/>
  <c r="W44" i="25"/>
  <c r="W40" i="26"/>
  <c r="W47" i="26"/>
  <c r="W35" i="26"/>
  <c r="W46" i="26"/>
  <c r="W45" i="26" s="1"/>
  <c r="W36" i="26"/>
  <c r="W49" i="26"/>
  <c r="V48" i="26" l="1"/>
  <c r="N48" i="26"/>
  <c r="O48" i="26"/>
  <c r="U48" i="26"/>
  <c r="C48" i="26"/>
  <c r="M48" i="26"/>
  <c r="E48" i="26"/>
  <c r="K48" i="26"/>
  <c r="L48" i="26"/>
  <c r="L63" i="26"/>
  <c r="E63" i="26"/>
  <c r="V63" i="26"/>
  <c r="C63" i="26"/>
  <c r="N63" i="26"/>
  <c r="U63" i="26"/>
  <c r="M63" i="26"/>
  <c r="K63" i="26"/>
  <c r="O63" i="26"/>
  <c r="C48" i="25"/>
  <c r="M48" i="25"/>
  <c r="L48" i="25"/>
  <c r="V48" i="25"/>
  <c r="M63" i="25"/>
  <c r="K48" i="25"/>
  <c r="V63" i="25"/>
  <c r="E48" i="25"/>
  <c r="O48" i="25"/>
  <c r="N48" i="25"/>
  <c r="U63" i="25"/>
  <c r="L63" i="25"/>
  <c r="U48" i="25"/>
  <c r="N63" i="25"/>
  <c r="C63" i="25"/>
  <c r="O63" i="25"/>
  <c r="K63" i="25"/>
  <c r="E63" i="25"/>
  <c r="W45" i="25"/>
  <c r="U31" i="24"/>
  <c r="N48" i="24"/>
  <c r="N63" i="24"/>
  <c r="W34" i="24"/>
  <c r="V63" i="24"/>
  <c r="K48" i="24"/>
  <c r="V48" i="24"/>
  <c r="O48" i="24"/>
  <c r="M48" i="24"/>
  <c r="U48" i="24"/>
  <c r="L63" i="24"/>
  <c r="O63" i="24"/>
  <c r="U63" i="24"/>
  <c r="W47" i="24"/>
  <c r="W45" i="24" s="1"/>
  <c r="M63" i="24"/>
  <c r="K63" i="24"/>
  <c r="W31" i="26"/>
  <c r="W31" i="25"/>
  <c r="W31" i="24"/>
  <c r="C48" i="24"/>
  <c r="E48" i="24"/>
  <c r="C63" i="24"/>
  <c r="E63" i="24"/>
  <c r="W66" i="26"/>
  <c r="W51" i="24"/>
  <c r="W50" i="24"/>
  <c r="W62" i="24"/>
  <c r="W73" i="26"/>
  <c r="W68" i="26"/>
  <c r="W54" i="26"/>
  <c r="W69" i="26"/>
  <c r="W60" i="26"/>
  <c r="W56" i="26"/>
  <c r="W51" i="26"/>
  <c r="W55" i="26"/>
  <c r="W65" i="26"/>
  <c r="W50" i="26"/>
  <c r="W58" i="25"/>
  <c r="W72" i="25"/>
  <c r="W66" i="25"/>
  <c r="W54" i="25"/>
  <c r="W52" i="24"/>
  <c r="W69" i="24"/>
  <c r="W76" i="24"/>
  <c r="W59" i="24"/>
  <c r="W65" i="25"/>
  <c r="W67" i="26"/>
  <c r="W72" i="24"/>
  <c r="W75" i="25"/>
  <c r="W58" i="24"/>
  <c r="W70" i="24"/>
  <c r="W68" i="24"/>
  <c r="W58" i="26"/>
  <c r="W56" i="24"/>
  <c r="W54" i="24"/>
  <c r="W59" i="25"/>
  <c r="W55" i="24"/>
  <c r="W72" i="26"/>
  <c r="W57" i="26"/>
  <c r="W52" i="26"/>
  <c r="W74" i="26"/>
  <c r="W62" i="25"/>
  <c r="W65" i="24"/>
  <c r="W69" i="25"/>
  <c r="W71" i="24"/>
  <c r="W67" i="24"/>
  <c r="W73" i="25"/>
  <c r="W74" i="24"/>
  <c r="W71" i="26"/>
  <c r="W64" i="26"/>
  <c r="W76" i="25"/>
  <c r="W55" i="25"/>
  <c r="W57" i="24"/>
  <c r="W66" i="24"/>
  <c r="W53" i="24"/>
  <c r="W60" i="24"/>
  <c r="W56" i="25"/>
  <c r="W70" i="25"/>
  <c r="W74" i="25"/>
  <c r="W61" i="26"/>
  <c r="W53" i="25"/>
  <c r="W64" i="25"/>
  <c r="W64" i="24"/>
  <c r="W75" i="26"/>
  <c r="W67" i="25"/>
  <c r="W70" i="26"/>
  <c r="W50" i="25"/>
  <c r="W75" i="24"/>
  <c r="W73" i="24"/>
  <c r="W57" i="25"/>
  <c r="W61" i="24"/>
  <c r="W76" i="26"/>
  <c r="W59" i="26"/>
  <c r="W51" i="25"/>
  <c r="W68" i="25"/>
  <c r="W53" i="26"/>
  <c r="W71" i="25"/>
  <c r="W52" i="25"/>
  <c r="W61" i="25"/>
  <c r="T30" i="26"/>
  <c r="T35" i="26" s="1"/>
  <c r="S30" i="26"/>
  <c r="S35" i="26" s="1"/>
  <c r="R30" i="26"/>
  <c r="R35" i="26" s="1"/>
  <c r="Q30" i="26"/>
  <c r="Q35" i="26" s="1"/>
  <c r="P30" i="26"/>
  <c r="P35" i="26" s="1"/>
  <c r="I30" i="26"/>
  <c r="I35" i="26" s="1"/>
  <c r="T29" i="26"/>
  <c r="S29" i="26"/>
  <c r="R29" i="26"/>
  <c r="Q29" i="26"/>
  <c r="P29" i="26"/>
  <c r="I29" i="26"/>
  <c r="T28" i="26"/>
  <c r="T43" i="26" s="1"/>
  <c r="S28" i="26"/>
  <c r="S43" i="26" s="1"/>
  <c r="R28" i="26"/>
  <c r="R43" i="26" s="1"/>
  <c r="Q28" i="26"/>
  <c r="Q43" i="26" s="1"/>
  <c r="P28" i="26"/>
  <c r="P43" i="26" s="1"/>
  <c r="I28" i="26"/>
  <c r="I43" i="26" s="1"/>
  <c r="T27" i="26"/>
  <c r="S27" i="26"/>
  <c r="R27" i="26"/>
  <c r="Q27" i="26"/>
  <c r="P27" i="26"/>
  <c r="I27" i="26"/>
  <c r="T26" i="26"/>
  <c r="T36" i="26" s="1"/>
  <c r="S26" i="26"/>
  <c r="S36" i="26" s="1"/>
  <c r="R26" i="26"/>
  <c r="R36" i="26" s="1"/>
  <c r="Q26" i="26"/>
  <c r="Q36" i="26" s="1"/>
  <c r="P26" i="26"/>
  <c r="P36" i="26" s="1"/>
  <c r="I26" i="26"/>
  <c r="I36" i="26" s="1"/>
  <c r="T25" i="26"/>
  <c r="S25" i="26"/>
  <c r="R25" i="26"/>
  <c r="Q25" i="26"/>
  <c r="P25" i="26"/>
  <c r="I25" i="26"/>
  <c r="T24" i="26"/>
  <c r="S24" i="26"/>
  <c r="R24" i="26"/>
  <c r="Q24" i="26"/>
  <c r="P24" i="26"/>
  <c r="I24" i="26"/>
  <c r="T23" i="26"/>
  <c r="T49" i="26" s="1"/>
  <c r="S23" i="26"/>
  <c r="S49" i="26" s="1"/>
  <c r="R23" i="26"/>
  <c r="R49" i="26" s="1"/>
  <c r="Q23" i="26"/>
  <c r="Q49" i="26" s="1"/>
  <c r="P23" i="26"/>
  <c r="P49" i="26" s="1"/>
  <c r="I23" i="26"/>
  <c r="I49" i="26" s="1"/>
  <c r="T22" i="26"/>
  <c r="T37" i="26" s="1"/>
  <c r="S22" i="26"/>
  <c r="S37" i="26" s="1"/>
  <c r="R22" i="26"/>
  <c r="R37" i="26" s="1"/>
  <c r="Q22" i="26"/>
  <c r="Q37" i="26" s="1"/>
  <c r="P22" i="26"/>
  <c r="P37" i="26" s="1"/>
  <c r="I22" i="26"/>
  <c r="I37" i="26" s="1"/>
  <c r="T21" i="26"/>
  <c r="S21" i="26"/>
  <c r="R21" i="26"/>
  <c r="Q21" i="26"/>
  <c r="P21" i="26"/>
  <c r="I21" i="26"/>
  <c r="T20" i="26"/>
  <c r="S20" i="26"/>
  <c r="R20" i="26"/>
  <c r="Q20" i="26"/>
  <c r="P20" i="26"/>
  <c r="I20" i="26"/>
  <c r="T19" i="26"/>
  <c r="T42" i="26" s="1"/>
  <c r="S19" i="26"/>
  <c r="S42" i="26" s="1"/>
  <c r="R19" i="26"/>
  <c r="R42" i="26" s="1"/>
  <c r="Q19" i="26"/>
  <c r="Q42" i="26" s="1"/>
  <c r="P19" i="26"/>
  <c r="P42" i="26" s="1"/>
  <c r="I19" i="26"/>
  <c r="I42" i="26" s="1"/>
  <c r="T18" i="26"/>
  <c r="S18" i="26"/>
  <c r="R18" i="26"/>
  <c r="Q18" i="26"/>
  <c r="P18" i="26"/>
  <c r="I18" i="26"/>
  <c r="T17" i="26"/>
  <c r="S17" i="26"/>
  <c r="R17" i="26"/>
  <c r="Q17" i="26"/>
  <c r="P17" i="26"/>
  <c r="I17" i="26"/>
  <c r="T16" i="26"/>
  <c r="S16" i="26"/>
  <c r="R16" i="26"/>
  <c r="Q16" i="26"/>
  <c r="P16" i="26"/>
  <c r="I16" i="26"/>
  <c r="T15" i="26"/>
  <c r="T44" i="26" s="1"/>
  <c r="S15" i="26"/>
  <c r="S44" i="26" s="1"/>
  <c r="R15" i="26"/>
  <c r="R44" i="26" s="1"/>
  <c r="Q15" i="26"/>
  <c r="Q44" i="26" s="1"/>
  <c r="P15" i="26"/>
  <c r="P44" i="26" s="1"/>
  <c r="I15" i="26"/>
  <c r="I44" i="26" s="1"/>
  <c r="T14" i="26"/>
  <c r="T34" i="26" s="1"/>
  <c r="S14" i="26"/>
  <c r="S34" i="26" s="1"/>
  <c r="R14" i="26"/>
  <c r="R34" i="26" s="1"/>
  <c r="Q14" i="26"/>
  <c r="Q34" i="26" s="1"/>
  <c r="P14" i="26"/>
  <c r="P34" i="26" s="1"/>
  <c r="I14" i="26"/>
  <c r="I34" i="26" s="1"/>
  <c r="T13" i="26"/>
  <c r="T33" i="26" s="1"/>
  <c r="S13" i="26"/>
  <c r="S33" i="26" s="1"/>
  <c r="R13" i="26"/>
  <c r="R33" i="26" s="1"/>
  <c r="Q13" i="26"/>
  <c r="Q33" i="26" s="1"/>
  <c r="P13" i="26"/>
  <c r="P33" i="26" s="1"/>
  <c r="I13" i="26"/>
  <c r="I33" i="26" s="1"/>
  <c r="T12" i="26"/>
  <c r="S12" i="26"/>
  <c r="R12" i="26"/>
  <c r="Q12" i="26"/>
  <c r="P12" i="26"/>
  <c r="I12" i="26"/>
  <c r="T11" i="26"/>
  <c r="T39" i="26" s="1"/>
  <c r="S11" i="26"/>
  <c r="S39" i="26" s="1"/>
  <c r="R11" i="26"/>
  <c r="R39" i="26" s="1"/>
  <c r="Q11" i="26"/>
  <c r="Q39" i="26" s="1"/>
  <c r="P11" i="26"/>
  <c r="P39" i="26" s="1"/>
  <c r="I11" i="26"/>
  <c r="I39" i="26" s="1"/>
  <c r="T10" i="26"/>
  <c r="T46" i="26" s="1"/>
  <c r="S10" i="26"/>
  <c r="S46" i="26" s="1"/>
  <c r="R10" i="26"/>
  <c r="R46" i="26" s="1"/>
  <c r="Q10" i="26"/>
  <c r="Q46" i="26" s="1"/>
  <c r="P10" i="26"/>
  <c r="P46" i="26" s="1"/>
  <c r="I10" i="26"/>
  <c r="I46" i="26" s="1"/>
  <c r="T9" i="26"/>
  <c r="S9" i="26"/>
  <c r="R9" i="26"/>
  <c r="Q9" i="26"/>
  <c r="P9" i="26"/>
  <c r="I9" i="26"/>
  <c r="T8" i="26"/>
  <c r="T41" i="26" s="1"/>
  <c r="S8" i="26"/>
  <c r="S41" i="26" s="1"/>
  <c r="R8" i="26"/>
  <c r="R41" i="26" s="1"/>
  <c r="Q8" i="26"/>
  <c r="Q41" i="26" s="1"/>
  <c r="P8" i="26"/>
  <c r="P41" i="26" s="1"/>
  <c r="I8" i="26"/>
  <c r="I41" i="26" s="1"/>
  <c r="T7" i="26"/>
  <c r="S7" i="26"/>
  <c r="R7" i="26"/>
  <c r="Q7" i="26"/>
  <c r="P7" i="26"/>
  <c r="I7" i="26"/>
  <c r="T6" i="26"/>
  <c r="T47" i="26" s="1"/>
  <c r="S6" i="26"/>
  <c r="S47" i="26" s="1"/>
  <c r="R6" i="26"/>
  <c r="R47" i="26" s="1"/>
  <c r="R45" i="26" s="1"/>
  <c r="Q6" i="26"/>
  <c r="Q47" i="26" s="1"/>
  <c r="Q45" i="26" s="1"/>
  <c r="P6" i="26"/>
  <c r="P47" i="26" s="1"/>
  <c r="I6" i="26"/>
  <c r="I47" i="26" s="1"/>
  <c r="T5" i="26"/>
  <c r="S5" i="26"/>
  <c r="R5" i="26"/>
  <c r="Q5" i="26"/>
  <c r="P5" i="26"/>
  <c r="I5" i="26"/>
  <c r="T4" i="26"/>
  <c r="T40" i="26" s="1"/>
  <c r="S4" i="26"/>
  <c r="S40" i="26" s="1"/>
  <c r="R4" i="26"/>
  <c r="R40" i="26" s="1"/>
  <c r="Q4" i="26"/>
  <c r="Q40" i="26" s="1"/>
  <c r="P4" i="26"/>
  <c r="P40" i="26" s="1"/>
  <c r="I4" i="26"/>
  <c r="I40" i="26" s="1"/>
  <c r="T3" i="26"/>
  <c r="T32" i="26" s="1"/>
  <c r="S3" i="26"/>
  <c r="S32" i="26" s="1"/>
  <c r="R3" i="26"/>
  <c r="R32" i="26" s="1"/>
  <c r="Q3" i="26"/>
  <c r="Q32" i="26" s="1"/>
  <c r="P3" i="26"/>
  <c r="P32" i="26" s="1"/>
  <c r="I3" i="26"/>
  <c r="I32" i="26" s="1"/>
  <c r="T2" i="26"/>
  <c r="T38" i="26" s="1"/>
  <c r="S2" i="26"/>
  <c r="S38" i="26" s="1"/>
  <c r="R2" i="26"/>
  <c r="R38" i="26" s="1"/>
  <c r="Q2" i="26"/>
  <c r="Q38" i="26" s="1"/>
  <c r="P2" i="26"/>
  <c r="P38" i="26" s="1"/>
  <c r="I2" i="26"/>
  <c r="I38" i="26" s="1"/>
  <c r="Y30" i="26"/>
  <c r="Y35" i="26" s="1"/>
  <c r="X30" i="26"/>
  <c r="X35" i="26" s="1"/>
  <c r="G30" i="26"/>
  <c r="G35" i="26" s="1"/>
  <c r="Y29" i="26"/>
  <c r="X29" i="26"/>
  <c r="G29" i="26"/>
  <c r="Y28" i="26"/>
  <c r="Y43" i="26" s="1"/>
  <c r="X28" i="26"/>
  <c r="X43" i="26" s="1"/>
  <c r="G28" i="26"/>
  <c r="G43" i="26" s="1"/>
  <c r="Y27" i="26"/>
  <c r="X27" i="26"/>
  <c r="G27" i="26"/>
  <c r="Y26" i="26"/>
  <c r="Y36" i="26" s="1"/>
  <c r="X26" i="26"/>
  <c r="X36" i="26" s="1"/>
  <c r="G26" i="26"/>
  <c r="G36" i="26" s="1"/>
  <c r="Y25" i="26"/>
  <c r="X25" i="26"/>
  <c r="G25" i="26"/>
  <c r="Y24" i="26"/>
  <c r="X24" i="26"/>
  <c r="G24" i="26"/>
  <c r="Y23" i="26"/>
  <c r="Y49" i="26" s="1"/>
  <c r="X23" i="26"/>
  <c r="X49" i="26" s="1"/>
  <c r="G23" i="26"/>
  <c r="G49" i="26" s="1"/>
  <c r="Y22" i="26"/>
  <c r="Y37" i="26" s="1"/>
  <c r="X22" i="26"/>
  <c r="X37" i="26" s="1"/>
  <c r="G22" i="26"/>
  <c r="G37" i="26" s="1"/>
  <c r="Y21" i="26"/>
  <c r="X21" i="26"/>
  <c r="W21" i="26"/>
  <c r="G21" i="26"/>
  <c r="Y20" i="26"/>
  <c r="X20" i="26"/>
  <c r="G20" i="26"/>
  <c r="Y19" i="26"/>
  <c r="Y42" i="26" s="1"/>
  <c r="X19" i="26"/>
  <c r="X42" i="26" s="1"/>
  <c r="G19" i="26"/>
  <c r="G42" i="26" s="1"/>
  <c r="Y18" i="26"/>
  <c r="X18" i="26"/>
  <c r="G18" i="26"/>
  <c r="Y17" i="26"/>
  <c r="X17" i="26"/>
  <c r="G17" i="26"/>
  <c r="Y16" i="26"/>
  <c r="X16" i="26"/>
  <c r="G16" i="26"/>
  <c r="Y15" i="26"/>
  <c r="Y44" i="26" s="1"/>
  <c r="X15" i="26"/>
  <c r="X44" i="26" s="1"/>
  <c r="G15" i="26"/>
  <c r="G44" i="26" s="1"/>
  <c r="Y14" i="26"/>
  <c r="Y34" i="26" s="1"/>
  <c r="X14" i="26"/>
  <c r="X34" i="26" s="1"/>
  <c r="G14" i="26"/>
  <c r="G34" i="26" s="1"/>
  <c r="Y13" i="26"/>
  <c r="Y33" i="26" s="1"/>
  <c r="X13" i="26"/>
  <c r="X33" i="26" s="1"/>
  <c r="G13" i="26"/>
  <c r="G33" i="26" s="1"/>
  <c r="Y12" i="26"/>
  <c r="X12" i="26"/>
  <c r="G12" i="26"/>
  <c r="Y11" i="26"/>
  <c r="Y39" i="26" s="1"/>
  <c r="X11" i="26"/>
  <c r="X39" i="26" s="1"/>
  <c r="G11" i="26"/>
  <c r="G39" i="26" s="1"/>
  <c r="Y10" i="26"/>
  <c r="Y46" i="26" s="1"/>
  <c r="X10" i="26"/>
  <c r="X46" i="26" s="1"/>
  <c r="G10" i="26"/>
  <c r="G46" i="26" s="1"/>
  <c r="Y9" i="26"/>
  <c r="X9" i="26"/>
  <c r="G9" i="26"/>
  <c r="Y8" i="26"/>
  <c r="Y41" i="26" s="1"/>
  <c r="X8" i="26"/>
  <c r="X41" i="26" s="1"/>
  <c r="G8" i="26"/>
  <c r="G41" i="26" s="1"/>
  <c r="Y7" i="26"/>
  <c r="X7" i="26"/>
  <c r="G7" i="26"/>
  <c r="Y6" i="26"/>
  <c r="Y47" i="26" s="1"/>
  <c r="X6" i="26"/>
  <c r="X47" i="26" s="1"/>
  <c r="G6" i="26"/>
  <c r="G47" i="26" s="1"/>
  <c r="Y5" i="26"/>
  <c r="X5" i="26"/>
  <c r="G5" i="26"/>
  <c r="Y4" i="26"/>
  <c r="Y40" i="26" s="1"/>
  <c r="X4" i="26"/>
  <c r="X40" i="26" s="1"/>
  <c r="G4" i="26"/>
  <c r="G40" i="26" s="1"/>
  <c r="Y3" i="26"/>
  <c r="Y32" i="26" s="1"/>
  <c r="X3" i="26"/>
  <c r="X32" i="26" s="1"/>
  <c r="G3" i="26"/>
  <c r="G32" i="26" s="1"/>
  <c r="Y2" i="26"/>
  <c r="Y38" i="26" s="1"/>
  <c r="X2" i="26"/>
  <c r="X38" i="26" s="1"/>
  <c r="G2" i="26"/>
  <c r="G38" i="26" s="1"/>
  <c r="T30" i="25"/>
  <c r="T35" i="25" s="1"/>
  <c r="S30" i="25"/>
  <c r="S35" i="25" s="1"/>
  <c r="R30" i="25"/>
  <c r="R35" i="25" s="1"/>
  <c r="Q30" i="25"/>
  <c r="Q35" i="25" s="1"/>
  <c r="P30" i="25"/>
  <c r="P35" i="25" s="1"/>
  <c r="I30" i="25"/>
  <c r="I35" i="25" s="1"/>
  <c r="T29" i="25"/>
  <c r="S29" i="25"/>
  <c r="R29" i="25"/>
  <c r="Q29" i="25"/>
  <c r="P29" i="25"/>
  <c r="I29" i="25"/>
  <c r="T28" i="25"/>
  <c r="T43" i="25" s="1"/>
  <c r="S28" i="25"/>
  <c r="S43" i="25" s="1"/>
  <c r="R28" i="25"/>
  <c r="R43" i="25" s="1"/>
  <c r="Q28" i="25"/>
  <c r="Q43" i="25" s="1"/>
  <c r="P28" i="25"/>
  <c r="P43" i="25" s="1"/>
  <c r="I28" i="25"/>
  <c r="I43" i="25" s="1"/>
  <c r="T27" i="25"/>
  <c r="S27" i="25"/>
  <c r="R27" i="25"/>
  <c r="Q27" i="25"/>
  <c r="P27" i="25"/>
  <c r="I27" i="25"/>
  <c r="T26" i="25"/>
  <c r="T36" i="25" s="1"/>
  <c r="S26" i="25"/>
  <c r="S36" i="25" s="1"/>
  <c r="R26" i="25"/>
  <c r="R36" i="25" s="1"/>
  <c r="Q26" i="25"/>
  <c r="Q36" i="25" s="1"/>
  <c r="P26" i="25"/>
  <c r="P36" i="25" s="1"/>
  <c r="I26" i="25"/>
  <c r="I36" i="25" s="1"/>
  <c r="T25" i="25"/>
  <c r="S25" i="25"/>
  <c r="R25" i="25"/>
  <c r="Q25" i="25"/>
  <c r="P25" i="25"/>
  <c r="I25" i="25"/>
  <c r="T24" i="25"/>
  <c r="S24" i="25"/>
  <c r="R24" i="25"/>
  <c r="Q24" i="25"/>
  <c r="P24" i="25"/>
  <c r="I24" i="25"/>
  <c r="T23" i="25"/>
  <c r="T49" i="25" s="1"/>
  <c r="S23" i="25"/>
  <c r="S49" i="25" s="1"/>
  <c r="R23" i="25"/>
  <c r="R49" i="25" s="1"/>
  <c r="Q23" i="25"/>
  <c r="Q49" i="25" s="1"/>
  <c r="P23" i="25"/>
  <c r="P49" i="25" s="1"/>
  <c r="I23" i="25"/>
  <c r="I49" i="25" s="1"/>
  <c r="T22" i="25"/>
  <c r="T37" i="25" s="1"/>
  <c r="S22" i="25"/>
  <c r="S37" i="25" s="1"/>
  <c r="R22" i="25"/>
  <c r="R37" i="25" s="1"/>
  <c r="Q22" i="25"/>
  <c r="Q37" i="25" s="1"/>
  <c r="P22" i="25"/>
  <c r="P37" i="25" s="1"/>
  <c r="I22" i="25"/>
  <c r="I37" i="25" s="1"/>
  <c r="T21" i="25"/>
  <c r="S21" i="25"/>
  <c r="R21" i="25"/>
  <c r="Q21" i="25"/>
  <c r="P21" i="25"/>
  <c r="I21" i="25"/>
  <c r="T20" i="25"/>
  <c r="S20" i="25"/>
  <c r="R20" i="25"/>
  <c r="Q20" i="25"/>
  <c r="P20" i="25"/>
  <c r="I20" i="25"/>
  <c r="T19" i="25"/>
  <c r="T42" i="25" s="1"/>
  <c r="S19" i="25"/>
  <c r="S42" i="25" s="1"/>
  <c r="R19" i="25"/>
  <c r="R42" i="25" s="1"/>
  <c r="Q19" i="25"/>
  <c r="Q42" i="25" s="1"/>
  <c r="P19" i="25"/>
  <c r="P42" i="25" s="1"/>
  <c r="I19" i="25"/>
  <c r="I42" i="25" s="1"/>
  <c r="T18" i="25"/>
  <c r="S18" i="25"/>
  <c r="R18" i="25"/>
  <c r="Q18" i="25"/>
  <c r="P18" i="25"/>
  <c r="I18" i="25"/>
  <c r="T17" i="25"/>
  <c r="S17" i="25"/>
  <c r="R17" i="25"/>
  <c r="Q17" i="25"/>
  <c r="P17" i="25"/>
  <c r="I17" i="25"/>
  <c r="T16" i="25"/>
  <c r="S16" i="25"/>
  <c r="R16" i="25"/>
  <c r="Q16" i="25"/>
  <c r="P16" i="25"/>
  <c r="I16" i="25"/>
  <c r="T15" i="25"/>
  <c r="T44" i="25" s="1"/>
  <c r="S15" i="25"/>
  <c r="S44" i="25" s="1"/>
  <c r="R15" i="25"/>
  <c r="R44" i="25" s="1"/>
  <c r="Q15" i="25"/>
  <c r="Q44" i="25" s="1"/>
  <c r="P15" i="25"/>
  <c r="P44" i="25" s="1"/>
  <c r="I15" i="25"/>
  <c r="I44" i="25" s="1"/>
  <c r="T14" i="25"/>
  <c r="T34" i="25" s="1"/>
  <c r="S14" i="25"/>
  <c r="S34" i="25" s="1"/>
  <c r="R14" i="25"/>
  <c r="R34" i="25" s="1"/>
  <c r="Q14" i="25"/>
  <c r="Q34" i="25" s="1"/>
  <c r="P14" i="25"/>
  <c r="P34" i="25" s="1"/>
  <c r="I14" i="25"/>
  <c r="I34" i="25" s="1"/>
  <c r="T13" i="25"/>
  <c r="T33" i="25" s="1"/>
  <c r="S13" i="25"/>
  <c r="S33" i="25" s="1"/>
  <c r="R13" i="25"/>
  <c r="R33" i="25" s="1"/>
  <c r="Q13" i="25"/>
  <c r="Q33" i="25" s="1"/>
  <c r="P13" i="25"/>
  <c r="P33" i="25" s="1"/>
  <c r="I13" i="25"/>
  <c r="I33" i="25" s="1"/>
  <c r="T12" i="25"/>
  <c r="S12" i="25"/>
  <c r="R12" i="25"/>
  <c r="Q12" i="25"/>
  <c r="P12" i="25"/>
  <c r="I12" i="25"/>
  <c r="T11" i="25"/>
  <c r="T39" i="25" s="1"/>
  <c r="S11" i="25"/>
  <c r="S39" i="25" s="1"/>
  <c r="R11" i="25"/>
  <c r="R39" i="25" s="1"/>
  <c r="Q11" i="25"/>
  <c r="Q39" i="25" s="1"/>
  <c r="P11" i="25"/>
  <c r="P39" i="25" s="1"/>
  <c r="I11" i="25"/>
  <c r="I39" i="25" s="1"/>
  <c r="T10" i="25"/>
  <c r="T46" i="25" s="1"/>
  <c r="S10" i="25"/>
  <c r="S46" i="25" s="1"/>
  <c r="R10" i="25"/>
  <c r="R46" i="25" s="1"/>
  <c r="Q10" i="25"/>
  <c r="Q46" i="25" s="1"/>
  <c r="P10" i="25"/>
  <c r="P46" i="25" s="1"/>
  <c r="I10" i="25"/>
  <c r="I46" i="25" s="1"/>
  <c r="T9" i="25"/>
  <c r="S9" i="25"/>
  <c r="R9" i="25"/>
  <c r="Q9" i="25"/>
  <c r="P9" i="25"/>
  <c r="I9" i="25"/>
  <c r="T8" i="25"/>
  <c r="T41" i="25" s="1"/>
  <c r="S8" i="25"/>
  <c r="S41" i="25" s="1"/>
  <c r="R8" i="25"/>
  <c r="R41" i="25" s="1"/>
  <c r="Q8" i="25"/>
  <c r="Q41" i="25" s="1"/>
  <c r="P8" i="25"/>
  <c r="P41" i="25" s="1"/>
  <c r="I8" i="25"/>
  <c r="I41" i="25" s="1"/>
  <c r="T7" i="25"/>
  <c r="S7" i="25"/>
  <c r="R7" i="25"/>
  <c r="Q7" i="25"/>
  <c r="P7" i="25"/>
  <c r="I7" i="25"/>
  <c r="T6" i="25"/>
  <c r="T47" i="25" s="1"/>
  <c r="S6" i="25"/>
  <c r="S47" i="25" s="1"/>
  <c r="R6" i="25"/>
  <c r="R47" i="25" s="1"/>
  <c r="Q6" i="25"/>
  <c r="Q47" i="25" s="1"/>
  <c r="Q45" i="25" s="1"/>
  <c r="P6" i="25"/>
  <c r="P47" i="25" s="1"/>
  <c r="I6" i="25"/>
  <c r="I47" i="25" s="1"/>
  <c r="T5" i="25"/>
  <c r="S5" i="25"/>
  <c r="R5" i="25"/>
  <c r="Q5" i="25"/>
  <c r="P5" i="25"/>
  <c r="I5" i="25"/>
  <c r="T4" i="25"/>
  <c r="T40" i="25" s="1"/>
  <c r="S4" i="25"/>
  <c r="S40" i="25" s="1"/>
  <c r="R4" i="25"/>
  <c r="R40" i="25" s="1"/>
  <c r="Q4" i="25"/>
  <c r="Q40" i="25" s="1"/>
  <c r="P4" i="25"/>
  <c r="P40" i="25" s="1"/>
  <c r="I4" i="25"/>
  <c r="I40" i="25" s="1"/>
  <c r="T3" i="25"/>
  <c r="T32" i="25" s="1"/>
  <c r="S3" i="25"/>
  <c r="S32" i="25" s="1"/>
  <c r="R3" i="25"/>
  <c r="R32" i="25" s="1"/>
  <c r="Q3" i="25"/>
  <c r="Q32" i="25" s="1"/>
  <c r="P3" i="25"/>
  <c r="P32" i="25" s="1"/>
  <c r="I3" i="25"/>
  <c r="I32" i="25" s="1"/>
  <c r="T2" i="25"/>
  <c r="T38" i="25" s="1"/>
  <c r="S2" i="25"/>
  <c r="S38" i="25" s="1"/>
  <c r="R2" i="25"/>
  <c r="R38" i="25" s="1"/>
  <c r="Q2" i="25"/>
  <c r="Q38" i="25" s="1"/>
  <c r="P2" i="25"/>
  <c r="P38" i="25" s="1"/>
  <c r="I2" i="25"/>
  <c r="I38" i="25" s="1"/>
  <c r="Y30" i="25"/>
  <c r="Y35" i="25" s="1"/>
  <c r="X30" i="25"/>
  <c r="X35" i="25" s="1"/>
  <c r="G30" i="25"/>
  <c r="G35" i="25" s="1"/>
  <c r="Y29" i="25"/>
  <c r="X29" i="25"/>
  <c r="G29" i="25"/>
  <c r="Y28" i="25"/>
  <c r="Y43" i="25" s="1"/>
  <c r="X28" i="25"/>
  <c r="X43" i="25" s="1"/>
  <c r="G28" i="25"/>
  <c r="G43" i="25" s="1"/>
  <c r="Y27" i="25"/>
  <c r="X27" i="25"/>
  <c r="G27" i="25"/>
  <c r="Y26" i="25"/>
  <c r="Y36" i="25" s="1"/>
  <c r="X26" i="25"/>
  <c r="X36" i="25" s="1"/>
  <c r="G26" i="25"/>
  <c r="G36" i="25" s="1"/>
  <c r="Y25" i="25"/>
  <c r="X25" i="25"/>
  <c r="G25" i="25"/>
  <c r="Y24" i="25"/>
  <c r="X24" i="25"/>
  <c r="G24" i="25"/>
  <c r="Y23" i="25"/>
  <c r="Y49" i="25" s="1"/>
  <c r="X23" i="25"/>
  <c r="X49" i="25" s="1"/>
  <c r="G23" i="25"/>
  <c r="G49" i="25" s="1"/>
  <c r="Y22" i="25"/>
  <c r="Y37" i="25" s="1"/>
  <c r="X22" i="25"/>
  <c r="X37" i="25" s="1"/>
  <c r="G22" i="25"/>
  <c r="G37" i="25" s="1"/>
  <c r="Y21" i="25"/>
  <c r="X21" i="25"/>
  <c r="G21" i="25"/>
  <c r="Y20" i="25"/>
  <c r="X20" i="25"/>
  <c r="G20" i="25"/>
  <c r="Y19" i="25"/>
  <c r="Y42" i="25" s="1"/>
  <c r="X19" i="25"/>
  <c r="X42" i="25" s="1"/>
  <c r="G19" i="25"/>
  <c r="G42" i="25" s="1"/>
  <c r="Y18" i="25"/>
  <c r="X18" i="25"/>
  <c r="G18" i="25"/>
  <c r="Y17" i="25"/>
  <c r="X17" i="25"/>
  <c r="G17" i="25"/>
  <c r="Y16" i="25"/>
  <c r="X16" i="25"/>
  <c r="G16" i="25"/>
  <c r="Y15" i="25"/>
  <c r="Y44" i="25" s="1"/>
  <c r="X15" i="25"/>
  <c r="X44" i="25" s="1"/>
  <c r="G15" i="25"/>
  <c r="G44" i="25" s="1"/>
  <c r="Y14" i="25"/>
  <c r="Y34" i="25" s="1"/>
  <c r="X14" i="25"/>
  <c r="X34" i="25" s="1"/>
  <c r="G14" i="25"/>
  <c r="G34" i="25" s="1"/>
  <c r="Y13" i="25"/>
  <c r="Y33" i="25" s="1"/>
  <c r="X13" i="25"/>
  <c r="X33" i="25" s="1"/>
  <c r="G13" i="25"/>
  <c r="G33" i="25" s="1"/>
  <c r="Y12" i="25"/>
  <c r="X12" i="25"/>
  <c r="G12" i="25"/>
  <c r="Y11" i="25"/>
  <c r="Y39" i="25" s="1"/>
  <c r="X11" i="25"/>
  <c r="X39" i="25" s="1"/>
  <c r="G11" i="25"/>
  <c r="G39" i="25" s="1"/>
  <c r="Y10" i="25"/>
  <c r="Y46" i="25" s="1"/>
  <c r="X10" i="25"/>
  <c r="X46" i="25" s="1"/>
  <c r="G10" i="25"/>
  <c r="G46" i="25" s="1"/>
  <c r="Y9" i="25"/>
  <c r="X9" i="25"/>
  <c r="G9" i="25"/>
  <c r="Y8" i="25"/>
  <c r="Y41" i="25" s="1"/>
  <c r="X8" i="25"/>
  <c r="X41" i="25" s="1"/>
  <c r="G8" i="25"/>
  <c r="G41" i="25" s="1"/>
  <c r="Y7" i="25"/>
  <c r="X7" i="25"/>
  <c r="G7" i="25"/>
  <c r="Y6" i="25"/>
  <c r="Y47" i="25" s="1"/>
  <c r="X6" i="25"/>
  <c r="X47" i="25" s="1"/>
  <c r="G6" i="25"/>
  <c r="G47" i="25" s="1"/>
  <c r="Y5" i="25"/>
  <c r="X5" i="25"/>
  <c r="G5" i="25"/>
  <c r="Y4" i="25"/>
  <c r="Y40" i="25" s="1"/>
  <c r="X4" i="25"/>
  <c r="X40" i="25" s="1"/>
  <c r="G4" i="25"/>
  <c r="G40" i="25" s="1"/>
  <c r="Y3" i="25"/>
  <c r="Y32" i="25" s="1"/>
  <c r="X3" i="25"/>
  <c r="X32" i="25" s="1"/>
  <c r="G3" i="25"/>
  <c r="G32" i="25" s="1"/>
  <c r="Y2" i="25"/>
  <c r="Y38" i="25" s="1"/>
  <c r="X2" i="25"/>
  <c r="X38" i="25" s="1"/>
  <c r="G2" i="25"/>
  <c r="G38" i="25" s="1"/>
  <c r="Y30" i="12"/>
  <c r="X30" i="12"/>
  <c r="T30" i="12"/>
  <c r="S30" i="12"/>
  <c r="R30" i="12"/>
  <c r="Q30" i="12"/>
  <c r="P30" i="12"/>
  <c r="I30" i="12"/>
  <c r="Y29" i="12"/>
  <c r="X29" i="12"/>
  <c r="T29" i="12"/>
  <c r="S29" i="12"/>
  <c r="R29" i="12"/>
  <c r="Q29" i="12"/>
  <c r="P29" i="12"/>
  <c r="I29" i="12"/>
  <c r="Y28" i="12"/>
  <c r="X28" i="12"/>
  <c r="T28" i="12"/>
  <c r="S28" i="12"/>
  <c r="R28" i="12"/>
  <c r="Q28" i="12"/>
  <c r="P28" i="12"/>
  <c r="I28" i="12"/>
  <c r="Y27" i="12"/>
  <c r="X27" i="12"/>
  <c r="T27" i="12"/>
  <c r="S27" i="12"/>
  <c r="R27" i="12"/>
  <c r="Q27" i="12"/>
  <c r="P27" i="12"/>
  <c r="I27" i="12"/>
  <c r="Y26" i="12"/>
  <c r="X26" i="12"/>
  <c r="T26" i="12"/>
  <c r="S26" i="12"/>
  <c r="R26" i="12"/>
  <c r="Q26" i="12"/>
  <c r="P26" i="12"/>
  <c r="I26" i="12"/>
  <c r="Y25" i="12"/>
  <c r="X25" i="12"/>
  <c r="T25" i="12"/>
  <c r="S25" i="12"/>
  <c r="R25" i="12"/>
  <c r="Q25" i="12"/>
  <c r="P25" i="12"/>
  <c r="I25" i="12"/>
  <c r="Y24" i="12"/>
  <c r="X24" i="12"/>
  <c r="T24" i="12"/>
  <c r="S24" i="12"/>
  <c r="R24" i="12"/>
  <c r="Q24" i="12"/>
  <c r="P24" i="12"/>
  <c r="I24" i="12"/>
  <c r="Y23" i="12"/>
  <c r="X23" i="12"/>
  <c r="T23" i="12"/>
  <c r="S23" i="12"/>
  <c r="R23" i="12"/>
  <c r="Q23" i="12"/>
  <c r="P23" i="12"/>
  <c r="I23" i="12"/>
  <c r="Y22" i="12"/>
  <c r="X22" i="12"/>
  <c r="T22" i="12"/>
  <c r="S22" i="12"/>
  <c r="R22" i="12"/>
  <c r="Q22" i="12"/>
  <c r="P22" i="12"/>
  <c r="I22" i="12"/>
  <c r="Y21" i="12"/>
  <c r="X21" i="12"/>
  <c r="T21" i="12"/>
  <c r="S21" i="12"/>
  <c r="R21" i="12"/>
  <c r="Q21" i="12"/>
  <c r="P21" i="12"/>
  <c r="I21" i="12"/>
  <c r="Y20" i="12"/>
  <c r="X20" i="12"/>
  <c r="T20" i="12"/>
  <c r="S20" i="12"/>
  <c r="R20" i="12"/>
  <c r="Q20" i="12"/>
  <c r="P20" i="12"/>
  <c r="I20" i="12"/>
  <c r="Y19" i="12"/>
  <c r="X19" i="12"/>
  <c r="T19" i="12"/>
  <c r="S19" i="12"/>
  <c r="R19" i="12"/>
  <c r="Q19" i="12"/>
  <c r="P19" i="12"/>
  <c r="I19" i="12"/>
  <c r="Y18" i="12"/>
  <c r="X18" i="12"/>
  <c r="T18" i="12"/>
  <c r="S18" i="12"/>
  <c r="R18" i="12"/>
  <c r="Q18" i="12"/>
  <c r="P18" i="12"/>
  <c r="I18" i="12"/>
  <c r="Y17" i="12"/>
  <c r="X17" i="12"/>
  <c r="T17" i="12"/>
  <c r="S17" i="12"/>
  <c r="R17" i="12"/>
  <c r="Q17" i="12"/>
  <c r="P17" i="12"/>
  <c r="I17" i="12"/>
  <c r="Y16" i="12"/>
  <c r="X16" i="12"/>
  <c r="T16" i="12"/>
  <c r="S16" i="12"/>
  <c r="R16" i="12"/>
  <c r="Q16" i="12"/>
  <c r="P16" i="12"/>
  <c r="I16" i="12"/>
  <c r="Y15" i="12"/>
  <c r="X15" i="12"/>
  <c r="T15" i="12"/>
  <c r="S15" i="12"/>
  <c r="R15" i="12"/>
  <c r="Q15" i="12"/>
  <c r="P15" i="12"/>
  <c r="I15" i="12"/>
  <c r="Y14" i="12"/>
  <c r="X14" i="12"/>
  <c r="T14" i="12"/>
  <c r="S14" i="12"/>
  <c r="R14" i="12"/>
  <c r="Q14" i="12"/>
  <c r="P14" i="12"/>
  <c r="I14" i="12"/>
  <c r="Y13" i="12"/>
  <c r="X13" i="12"/>
  <c r="T13" i="12"/>
  <c r="S13" i="12"/>
  <c r="R13" i="12"/>
  <c r="Q13" i="12"/>
  <c r="P13" i="12"/>
  <c r="I13" i="12"/>
  <c r="Y12" i="12"/>
  <c r="X12" i="12"/>
  <c r="T12" i="12"/>
  <c r="S12" i="12"/>
  <c r="R12" i="12"/>
  <c r="Q12" i="12"/>
  <c r="P12" i="12"/>
  <c r="I12" i="12"/>
  <c r="Y11" i="12"/>
  <c r="X11" i="12"/>
  <c r="T11" i="12"/>
  <c r="S11" i="12"/>
  <c r="R11" i="12"/>
  <c r="Q11" i="12"/>
  <c r="P11" i="12"/>
  <c r="I11" i="12"/>
  <c r="Y10" i="12"/>
  <c r="X10" i="12"/>
  <c r="T10" i="12"/>
  <c r="S10" i="12"/>
  <c r="R10" i="12"/>
  <c r="Q10" i="12"/>
  <c r="P10" i="12"/>
  <c r="I10" i="12"/>
  <c r="Y9" i="12"/>
  <c r="X9" i="12"/>
  <c r="T9" i="12"/>
  <c r="S9" i="12"/>
  <c r="R9" i="12"/>
  <c r="Q9" i="12"/>
  <c r="P9" i="12"/>
  <c r="I9" i="12"/>
  <c r="Y8" i="12"/>
  <c r="X8" i="12"/>
  <c r="T8" i="12"/>
  <c r="S8" i="12"/>
  <c r="R8" i="12"/>
  <c r="Q8" i="12"/>
  <c r="P8" i="12"/>
  <c r="I8" i="12"/>
  <c r="Y7" i="12"/>
  <c r="X7" i="12"/>
  <c r="T7" i="12"/>
  <c r="S7" i="12"/>
  <c r="R7" i="12"/>
  <c r="Q7" i="12"/>
  <c r="P7" i="12"/>
  <c r="I7" i="12"/>
  <c r="Y6" i="12"/>
  <c r="X6" i="12"/>
  <c r="T6" i="12"/>
  <c r="S6" i="12"/>
  <c r="R6" i="12"/>
  <c r="Q6" i="12"/>
  <c r="P6" i="12"/>
  <c r="I6" i="12"/>
  <c r="Y5" i="12"/>
  <c r="X5" i="12"/>
  <c r="T5" i="12"/>
  <c r="S5" i="12"/>
  <c r="R5" i="12"/>
  <c r="Q5" i="12"/>
  <c r="P5" i="12"/>
  <c r="I5" i="12"/>
  <c r="Y4" i="12"/>
  <c r="X4" i="12"/>
  <c r="T4" i="12"/>
  <c r="S4" i="12"/>
  <c r="R4" i="12"/>
  <c r="Q4" i="12"/>
  <c r="P4" i="12"/>
  <c r="I4" i="12"/>
  <c r="Y3" i="12"/>
  <c r="X3" i="12"/>
  <c r="T3" i="12"/>
  <c r="S3" i="12"/>
  <c r="R3" i="12"/>
  <c r="Q3" i="12"/>
  <c r="P3" i="12"/>
  <c r="I3" i="12"/>
  <c r="Y2" i="12"/>
  <c r="X2" i="12"/>
  <c r="T2" i="12"/>
  <c r="S2" i="12"/>
  <c r="R2" i="12"/>
  <c r="Q2" i="12"/>
  <c r="P2" i="12"/>
  <c r="I2" i="12"/>
  <c r="Y30" i="10"/>
  <c r="X30" i="10"/>
  <c r="T30" i="10"/>
  <c r="S30" i="10"/>
  <c r="R30" i="10"/>
  <c r="Q30" i="10"/>
  <c r="P30" i="10"/>
  <c r="I30" i="10"/>
  <c r="Y29" i="10"/>
  <c r="X29" i="10"/>
  <c r="T29" i="10"/>
  <c r="S29" i="10"/>
  <c r="R29" i="10"/>
  <c r="Q29" i="10"/>
  <c r="P29" i="10"/>
  <c r="I29" i="10"/>
  <c r="Y28" i="10"/>
  <c r="X28" i="10"/>
  <c r="T28" i="10"/>
  <c r="S28" i="10"/>
  <c r="R28" i="10"/>
  <c r="Q28" i="10"/>
  <c r="P28" i="10"/>
  <c r="I28" i="10"/>
  <c r="Y27" i="10"/>
  <c r="X27" i="10"/>
  <c r="T27" i="10"/>
  <c r="S27" i="10"/>
  <c r="R27" i="10"/>
  <c r="Q27" i="10"/>
  <c r="P27" i="10"/>
  <c r="I27" i="10"/>
  <c r="Y26" i="10"/>
  <c r="X26" i="10"/>
  <c r="T26" i="10"/>
  <c r="S26" i="10"/>
  <c r="R26" i="10"/>
  <c r="Q26" i="10"/>
  <c r="P26" i="10"/>
  <c r="I26" i="10"/>
  <c r="Y25" i="10"/>
  <c r="X25" i="10"/>
  <c r="T25" i="10"/>
  <c r="S25" i="10"/>
  <c r="R25" i="10"/>
  <c r="Q25" i="10"/>
  <c r="P25" i="10"/>
  <c r="I25" i="10"/>
  <c r="Y24" i="10"/>
  <c r="X24" i="10"/>
  <c r="T24" i="10"/>
  <c r="S24" i="10"/>
  <c r="R24" i="10"/>
  <c r="Q24" i="10"/>
  <c r="P24" i="10"/>
  <c r="I24" i="10"/>
  <c r="Y23" i="10"/>
  <c r="X23" i="10"/>
  <c r="T23" i="10"/>
  <c r="S23" i="10"/>
  <c r="R23" i="10"/>
  <c r="Q23" i="10"/>
  <c r="P23" i="10"/>
  <c r="I23" i="10"/>
  <c r="Y22" i="10"/>
  <c r="X22" i="10"/>
  <c r="T22" i="10"/>
  <c r="S22" i="10"/>
  <c r="R22" i="10"/>
  <c r="Q22" i="10"/>
  <c r="P22" i="10"/>
  <c r="I22" i="10"/>
  <c r="Y21" i="10"/>
  <c r="X21" i="10"/>
  <c r="T21" i="10"/>
  <c r="S21" i="10"/>
  <c r="R21" i="10"/>
  <c r="Q21" i="10"/>
  <c r="P21" i="10"/>
  <c r="I21" i="10"/>
  <c r="Y20" i="10"/>
  <c r="X20" i="10"/>
  <c r="T20" i="10"/>
  <c r="S20" i="10"/>
  <c r="R20" i="10"/>
  <c r="Q20" i="10"/>
  <c r="P20" i="10"/>
  <c r="I20" i="10"/>
  <c r="Y19" i="10"/>
  <c r="X19" i="10"/>
  <c r="T19" i="10"/>
  <c r="S19" i="10"/>
  <c r="R19" i="10"/>
  <c r="Q19" i="10"/>
  <c r="P19" i="10"/>
  <c r="I19" i="10"/>
  <c r="Y18" i="10"/>
  <c r="X18" i="10"/>
  <c r="T18" i="10"/>
  <c r="S18" i="10"/>
  <c r="R18" i="10"/>
  <c r="Q18" i="10"/>
  <c r="P18" i="10"/>
  <c r="I18" i="10"/>
  <c r="Y17" i="10"/>
  <c r="X17" i="10"/>
  <c r="T17" i="10"/>
  <c r="S17" i="10"/>
  <c r="R17" i="10"/>
  <c r="Q17" i="10"/>
  <c r="P17" i="10"/>
  <c r="I17" i="10"/>
  <c r="Y16" i="10"/>
  <c r="X16" i="10"/>
  <c r="T16" i="10"/>
  <c r="S16" i="10"/>
  <c r="R16" i="10"/>
  <c r="Q16" i="10"/>
  <c r="P16" i="10"/>
  <c r="I16" i="10"/>
  <c r="Y15" i="10"/>
  <c r="X15" i="10"/>
  <c r="T15" i="10"/>
  <c r="S15" i="10"/>
  <c r="R15" i="10"/>
  <c r="Q15" i="10"/>
  <c r="P15" i="10"/>
  <c r="I15" i="10"/>
  <c r="Y14" i="10"/>
  <c r="X14" i="10"/>
  <c r="T14" i="10"/>
  <c r="S14" i="10"/>
  <c r="R14" i="10"/>
  <c r="Q14" i="10"/>
  <c r="P14" i="10"/>
  <c r="I14" i="10"/>
  <c r="Y13" i="10"/>
  <c r="X13" i="10"/>
  <c r="T13" i="10"/>
  <c r="S13" i="10"/>
  <c r="R13" i="10"/>
  <c r="Q13" i="10"/>
  <c r="P13" i="10"/>
  <c r="I13" i="10"/>
  <c r="Y12" i="10"/>
  <c r="X12" i="10"/>
  <c r="T12" i="10"/>
  <c r="S12" i="10"/>
  <c r="R12" i="10"/>
  <c r="Q12" i="10"/>
  <c r="P12" i="10"/>
  <c r="I12" i="10"/>
  <c r="Y11" i="10"/>
  <c r="X11" i="10"/>
  <c r="T11" i="10"/>
  <c r="S11" i="10"/>
  <c r="R11" i="10"/>
  <c r="Q11" i="10"/>
  <c r="P11" i="10"/>
  <c r="I11" i="10"/>
  <c r="Y10" i="10"/>
  <c r="X10" i="10"/>
  <c r="T10" i="10"/>
  <c r="S10" i="10"/>
  <c r="R10" i="10"/>
  <c r="Q10" i="10"/>
  <c r="P10" i="10"/>
  <c r="I10" i="10"/>
  <c r="Y9" i="10"/>
  <c r="X9" i="10"/>
  <c r="T9" i="10"/>
  <c r="S9" i="10"/>
  <c r="R9" i="10"/>
  <c r="Q9" i="10"/>
  <c r="P9" i="10"/>
  <c r="I9" i="10"/>
  <c r="Y8" i="10"/>
  <c r="X8" i="10"/>
  <c r="T8" i="10"/>
  <c r="S8" i="10"/>
  <c r="R8" i="10"/>
  <c r="Q8" i="10"/>
  <c r="P8" i="10"/>
  <c r="I8" i="10"/>
  <c r="Y7" i="10"/>
  <c r="X7" i="10"/>
  <c r="T7" i="10"/>
  <c r="S7" i="10"/>
  <c r="R7" i="10"/>
  <c r="Q7" i="10"/>
  <c r="P7" i="10"/>
  <c r="I7" i="10"/>
  <c r="Y6" i="10"/>
  <c r="X6" i="10"/>
  <c r="T6" i="10"/>
  <c r="S6" i="10"/>
  <c r="R6" i="10"/>
  <c r="Q6" i="10"/>
  <c r="P6" i="10"/>
  <c r="I6" i="10"/>
  <c r="Y5" i="10"/>
  <c r="X5" i="10"/>
  <c r="T5" i="10"/>
  <c r="S5" i="10"/>
  <c r="R5" i="10"/>
  <c r="Q5" i="10"/>
  <c r="P5" i="10"/>
  <c r="I5" i="10"/>
  <c r="Y4" i="10"/>
  <c r="X4" i="10"/>
  <c r="T4" i="10"/>
  <c r="S4" i="10"/>
  <c r="R4" i="10"/>
  <c r="Q4" i="10"/>
  <c r="P4" i="10"/>
  <c r="I4" i="10"/>
  <c r="Y3" i="10"/>
  <c r="X3" i="10"/>
  <c r="T3" i="10"/>
  <c r="S3" i="10"/>
  <c r="R3" i="10"/>
  <c r="Q3" i="10"/>
  <c r="P3" i="10"/>
  <c r="I3" i="10"/>
  <c r="Y2" i="10"/>
  <c r="X2" i="10"/>
  <c r="T2" i="10"/>
  <c r="S2" i="10"/>
  <c r="R2" i="10"/>
  <c r="Q2" i="10"/>
  <c r="P2" i="10"/>
  <c r="I2" i="10"/>
  <c r="S13" i="24"/>
  <c r="S33" i="24" s="1"/>
  <c r="S9" i="24"/>
  <c r="S5" i="24"/>
  <c r="Y30" i="24"/>
  <c r="Y35" i="24" s="1"/>
  <c r="X30" i="24"/>
  <c r="X35" i="24" s="1"/>
  <c r="G30" i="24"/>
  <c r="G35" i="24" s="1"/>
  <c r="Y29" i="24"/>
  <c r="X29" i="24"/>
  <c r="G29" i="24"/>
  <c r="Y28" i="24"/>
  <c r="Y43" i="24" s="1"/>
  <c r="X28" i="24"/>
  <c r="X43" i="24" s="1"/>
  <c r="G28" i="24"/>
  <c r="G43" i="24" s="1"/>
  <c r="Y27" i="24"/>
  <c r="X27" i="24"/>
  <c r="G27" i="24"/>
  <c r="Y26" i="24"/>
  <c r="Y36" i="24" s="1"/>
  <c r="X26" i="24"/>
  <c r="X36" i="24" s="1"/>
  <c r="G26" i="24"/>
  <c r="G36" i="24" s="1"/>
  <c r="Y25" i="24"/>
  <c r="X25" i="24"/>
  <c r="G25" i="24"/>
  <c r="Y24" i="24"/>
  <c r="X24" i="24"/>
  <c r="G24" i="24"/>
  <c r="Y23" i="24"/>
  <c r="Y49" i="24" s="1"/>
  <c r="X23" i="24"/>
  <c r="X49" i="24" s="1"/>
  <c r="G23" i="24"/>
  <c r="G49" i="24" s="1"/>
  <c r="Y22" i="24"/>
  <c r="Y37" i="24" s="1"/>
  <c r="X22" i="24"/>
  <c r="X37" i="24" s="1"/>
  <c r="G22" i="24"/>
  <c r="G37" i="24" s="1"/>
  <c r="Y21" i="24"/>
  <c r="X21" i="24"/>
  <c r="G21" i="24"/>
  <c r="Y20" i="24"/>
  <c r="X20" i="24"/>
  <c r="G20" i="24"/>
  <c r="Y19" i="24"/>
  <c r="Y42" i="24" s="1"/>
  <c r="X19" i="24"/>
  <c r="X42" i="24" s="1"/>
  <c r="G19" i="24"/>
  <c r="G42" i="24" s="1"/>
  <c r="Y18" i="24"/>
  <c r="X18" i="24"/>
  <c r="G18" i="24"/>
  <c r="Y17" i="24"/>
  <c r="X17" i="24"/>
  <c r="G17" i="24"/>
  <c r="Y16" i="24"/>
  <c r="X16" i="24"/>
  <c r="G16" i="24"/>
  <c r="Y15" i="24"/>
  <c r="Y44" i="24" s="1"/>
  <c r="X15" i="24"/>
  <c r="X44" i="24" s="1"/>
  <c r="G15" i="24"/>
  <c r="G44" i="24" s="1"/>
  <c r="Y14" i="24"/>
  <c r="Y34" i="24" s="1"/>
  <c r="X14" i="24"/>
  <c r="X34" i="24" s="1"/>
  <c r="G14" i="24"/>
  <c r="G34" i="24" s="1"/>
  <c r="Y13" i="24"/>
  <c r="Y33" i="24" s="1"/>
  <c r="X13" i="24"/>
  <c r="X33" i="24" s="1"/>
  <c r="G13" i="24"/>
  <c r="G33" i="24" s="1"/>
  <c r="Y12" i="24"/>
  <c r="X12" i="24"/>
  <c r="G12" i="24"/>
  <c r="Y11" i="24"/>
  <c r="Y39" i="24" s="1"/>
  <c r="X11" i="24"/>
  <c r="X39" i="24" s="1"/>
  <c r="G11" i="24"/>
  <c r="G39" i="24" s="1"/>
  <c r="Y10" i="24"/>
  <c r="Y46" i="24" s="1"/>
  <c r="X10" i="24"/>
  <c r="X46" i="24" s="1"/>
  <c r="G10" i="24"/>
  <c r="G46" i="24" s="1"/>
  <c r="Y9" i="24"/>
  <c r="X9" i="24"/>
  <c r="G9" i="24"/>
  <c r="Y8" i="24"/>
  <c r="Y41" i="24" s="1"/>
  <c r="X8" i="24"/>
  <c r="X41" i="24" s="1"/>
  <c r="G8" i="24"/>
  <c r="G41" i="24" s="1"/>
  <c r="Y7" i="24"/>
  <c r="X7" i="24"/>
  <c r="G7" i="24"/>
  <c r="Y6" i="24"/>
  <c r="Y47" i="24" s="1"/>
  <c r="Y45" i="24" s="1"/>
  <c r="X6" i="24"/>
  <c r="X47" i="24" s="1"/>
  <c r="G6" i="24"/>
  <c r="G47" i="24" s="1"/>
  <c r="Y5" i="24"/>
  <c r="X5" i="24"/>
  <c r="G5" i="24"/>
  <c r="Y4" i="24"/>
  <c r="Y40" i="24" s="1"/>
  <c r="X4" i="24"/>
  <c r="X40" i="24" s="1"/>
  <c r="G4" i="24"/>
  <c r="G40" i="24" s="1"/>
  <c r="Y3" i="24"/>
  <c r="Y32" i="24" s="1"/>
  <c r="X3" i="24"/>
  <c r="X32" i="24" s="1"/>
  <c r="G3" i="24"/>
  <c r="G32" i="24" s="1"/>
  <c r="Y2" i="24"/>
  <c r="Y38" i="24" s="1"/>
  <c r="X2" i="24"/>
  <c r="X38" i="24" s="1"/>
  <c r="G2" i="24"/>
  <c r="G38" i="24" s="1"/>
  <c r="Y30" i="8"/>
  <c r="X30" i="8"/>
  <c r="Y29" i="8"/>
  <c r="X29" i="8"/>
  <c r="Y28" i="8"/>
  <c r="X28" i="8"/>
  <c r="Y27" i="8"/>
  <c r="X27" i="8"/>
  <c r="Y26" i="8"/>
  <c r="X26" i="8"/>
  <c r="Y25" i="8"/>
  <c r="X25" i="8"/>
  <c r="Y24" i="8"/>
  <c r="X24" i="8"/>
  <c r="Y23" i="8"/>
  <c r="X23" i="8"/>
  <c r="Y22" i="8"/>
  <c r="X22" i="8"/>
  <c r="Y21" i="8"/>
  <c r="X21" i="8"/>
  <c r="Y20" i="8"/>
  <c r="X20" i="8"/>
  <c r="Y19" i="8"/>
  <c r="X19" i="8"/>
  <c r="Y18" i="8"/>
  <c r="X18" i="8"/>
  <c r="Y17" i="8"/>
  <c r="X17" i="8"/>
  <c r="Y16" i="8"/>
  <c r="X16" i="8"/>
  <c r="Y15" i="8"/>
  <c r="X15" i="8"/>
  <c r="Y14" i="8"/>
  <c r="X14" i="8"/>
  <c r="Y13" i="8"/>
  <c r="X13" i="8"/>
  <c r="Y12" i="8"/>
  <c r="X12" i="8"/>
  <c r="Y11" i="8"/>
  <c r="X11" i="8"/>
  <c r="Y10" i="8"/>
  <c r="X10" i="8"/>
  <c r="Y9" i="8"/>
  <c r="X9" i="8"/>
  <c r="Y8" i="8"/>
  <c r="X8" i="8"/>
  <c r="Y7" i="8"/>
  <c r="X7" i="8"/>
  <c r="Y6" i="8"/>
  <c r="X6" i="8"/>
  <c r="Y5" i="8"/>
  <c r="X5" i="8"/>
  <c r="Y4" i="8"/>
  <c r="X4" i="8"/>
  <c r="Y3" i="8"/>
  <c r="X3" i="8"/>
  <c r="Y2" i="8"/>
  <c r="X2" i="8"/>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 i="12"/>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G3" i="10"/>
  <c r="G2" i="10"/>
  <c r="G30" i="8"/>
  <c r="G29" i="8"/>
  <c r="G28" i="8"/>
  <c r="G27" i="8"/>
  <c r="G26" i="8"/>
  <c r="G25" i="8"/>
  <c r="G24" i="8"/>
  <c r="G23" i="8"/>
  <c r="G22" i="8"/>
  <c r="G21" i="8"/>
  <c r="G20" i="8"/>
  <c r="G19" i="8"/>
  <c r="G18" i="8"/>
  <c r="G17" i="8"/>
  <c r="G16" i="8"/>
  <c r="G15" i="8"/>
  <c r="G14" i="8"/>
  <c r="G13" i="8"/>
  <c r="G12" i="8"/>
  <c r="G11" i="8"/>
  <c r="G10" i="8"/>
  <c r="G9" i="8"/>
  <c r="G8" i="8"/>
  <c r="G7" i="8"/>
  <c r="G6" i="8"/>
  <c r="G5" i="8"/>
  <c r="G4" i="8"/>
  <c r="G3" i="8"/>
  <c r="G2" i="8"/>
  <c r="AB30" i="28"/>
  <c r="AA30" i="28"/>
  <c r="Z30" i="28"/>
  <c r="Q30" i="24" s="1"/>
  <c r="Q35" i="24" s="1"/>
  <c r="Y30" i="28"/>
  <c r="X30" i="28"/>
  <c r="AB29" i="28"/>
  <c r="AA29" i="28"/>
  <c r="Z29" i="28"/>
  <c r="Y29" i="28"/>
  <c r="X29" i="28"/>
  <c r="AB28" i="28"/>
  <c r="AA28" i="28"/>
  <c r="Z28" i="28"/>
  <c r="Y28" i="28"/>
  <c r="X28" i="28"/>
  <c r="AB27" i="28"/>
  <c r="AA27" i="28"/>
  <c r="Z27" i="28"/>
  <c r="Y27" i="28"/>
  <c r="P27" i="24" s="1"/>
  <c r="X27" i="28"/>
  <c r="AB26" i="28"/>
  <c r="AA26" i="28"/>
  <c r="Z26" i="28"/>
  <c r="Q26" i="24" s="1"/>
  <c r="Q36" i="24" s="1"/>
  <c r="Y26" i="28"/>
  <c r="X26" i="28"/>
  <c r="AB25" i="28"/>
  <c r="AA25" i="28"/>
  <c r="Z25" i="28"/>
  <c r="Y25" i="28"/>
  <c r="X25" i="28"/>
  <c r="AB24" i="28"/>
  <c r="AA24" i="28"/>
  <c r="Z24" i="28"/>
  <c r="Y24" i="28"/>
  <c r="X24" i="28"/>
  <c r="AB23" i="28"/>
  <c r="AA23" i="28"/>
  <c r="Z23" i="28"/>
  <c r="Y23" i="28"/>
  <c r="P23" i="24" s="1"/>
  <c r="P49" i="24" s="1"/>
  <c r="X23" i="28"/>
  <c r="AB22" i="28"/>
  <c r="AA22" i="28"/>
  <c r="Z22" i="28"/>
  <c r="Q22" i="24" s="1"/>
  <c r="Q37" i="24" s="1"/>
  <c r="Y22" i="28"/>
  <c r="X22" i="28"/>
  <c r="AB21" i="28"/>
  <c r="AA21" i="28"/>
  <c r="Z21" i="28"/>
  <c r="Y21" i="28"/>
  <c r="X21" i="28"/>
  <c r="AB20" i="28"/>
  <c r="AA20" i="28"/>
  <c r="Z20" i="28"/>
  <c r="Y20" i="28"/>
  <c r="X20" i="28"/>
  <c r="AB19" i="28"/>
  <c r="AA19" i="28"/>
  <c r="Z19" i="28"/>
  <c r="Y19" i="28"/>
  <c r="X19" i="28"/>
  <c r="AB18" i="28"/>
  <c r="AA18" i="28"/>
  <c r="Z18" i="28"/>
  <c r="Q18" i="24" s="1"/>
  <c r="Y18" i="28"/>
  <c r="X18" i="28"/>
  <c r="AB17" i="28"/>
  <c r="AA17" i="28"/>
  <c r="Z17" i="28"/>
  <c r="Y17" i="28"/>
  <c r="X17" i="28"/>
  <c r="AB16" i="28"/>
  <c r="AA16" i="28"/>
  <c r="Z16" i="28"/>
  <c r="Y16" i="28"/>
  <c r="X16" i="28"/>
  <c r="T16" i="24" s="1"/>
  <c r="AB15" i="28"/>
  <c r="AA15" i="28"/>
  <c r="Z15" i="28"/>
  <c r="Y15" i="28"/>
  <c r="X15" i="28"/>
  <c r="AB14" i="28"/>
  <c r="AA14" i="28"/>
  <c r="Z14" i="28"/>
  <c r="Y14" i="28"/>
  <c r="X14" i="28"/>
  <c r="T14" i="24" s="1"/>
  <c r="T34" i="24" s="1"/>
  <c r="AB13" i="28"/>
  <c r="AA13" i="28"/>
  <c r="Z13" i="28"/>
  <c r="Y13" i="28"/>
  <c r="X13" i="28"/>
  <c r="T13" i="24" s="1"/>
  <c r="T33" i="24" s="1"/>
  <c r="AB12" i="28"/>
  <c r="AA12" i="28"/>
  <c r="Z12" i="28"/>
  <c r="Y12" i="28"/>
  <c r="X12" i="28"/>
  <c r="T12" i="24" s="1"/>
  <c r="AB11" i="28"/>
  <c r="AA11" i="28"/>
  <c r="Z11" i="28"/>
  <c r="Y11" i="28"/>
  <c r="X11" i="28"/>
  <c r="T11" i="24" s="1"/>
  <c r="T39" i="24" s="1"/>
  <c r="AB10" i="28"/>
  <c r="AA10" i="28"/>
  <c r="Z10" i="28"/>
  <c r="Y10" i="28"/>
  <c r="X10" i="28"/>
  <c r="T10" i="24" s="1"/>
  <c r="T46" i="24" s="1"/>
  <c r="AB9" i="28"/>
  <c r="AA9" i="28"/>
  <c r="Z9" i="28"/>
  <c r="Y9" i="28"/>
  <c r="X9" i="28"/>
  <c r="T9" i="24" s="1"/>
  <c r="AB8" i="28"/>
  <c r="AA8" i="28"/>
  <c r="Z8" i="28"/>
  <c r="Y8" i="28"/>
  <c r="X8" i="28"/>
  <c r="T8" i="24" s="1"/>
  <c r="T41" i="24" s="1"/>
  <c r="AB7" i="28"/>
  <c r="AA7" i="28"/>
  <c r="Z7" i="28"/>
  <c r="Y7" i="28"/>
  <c r="X7" i="28"/>
  <c r="T7" i="24" s="1"/>
  <c r="AB6" i="28"/>
  <c r="AA6" i="28"/>
  <c r="Z6" i="28"/>
  <c r="Y6" i="28"/>
  <c r="X6" i="28"/>
  <c r="T6" i="24" s="1"/>
  <c r="T47" i="24" s="1"/>
  <c r="AB5" i="28"/>
  <c r="AA5" i="28"/>
  <c r="Z5" i="28"/>
  <c r="Y5" i="28"/>
  <c r="X5" i="28"/>
  <c r="T5" i="24" s="1"/>
  <c r="AB4" i="28"/>
  <c r="AA4" i="28"/>
  <c r="Z4" i="28"/>
  <c r="Y4" i="28"/>
  <c r="X4" i="28"/>
  <c r="T4" i="24" s="1"/>
  <c r="T40" i="24" s="1"/>
  <c r="AB3" i="28"/>
  <c r="AA3" i="28"/>
  <c r="Z3" i="28"/>
  <c r="Y3" i="28"/>
  <c r="X3" i="28"/>
  <c r="T3" i="24" s="1"/>
  <c r="T32" i="24" s="1"/>
  <c r="AB2" i="28"/>
  <c r="AA2" i="28"/>
  <c r="R2" i="24" s="1"/>
  <c r="R38" i="24" s="1"/>
  <c r="Z2" i="28"/>
  <c r="Y2" i="28"/>
  <c r="X2" i="28"/>
  <c r="T2" i="24" s="1"/>
  <c r="T38" i="24" s="1"/>
  <c r="AQ3" i="13"/>
  <c r="AS32" i="13" s="1"/>
  <c r="AR3" i="13"/>
  <c r="AT32" i="13" s="1"/>
  <c r="AQ4" i="13"/>
  <c r="AS40" i="13" s="1"/>
  <c r="AR4" i="13"/>
  <c r="AT40" i="13" s="1"/>
  <c r="AQ5" i="13"/>
  <c r="AR5" i="13"/>
  <c r="AQ6" i="13"/>
  <c r="AS47" i="13" s="1"/>
  <c r="AR6" i="13"/>
  <c r="AT47" i="13" s="1"/>
  <c r="AQ7" i="13"/>
  <c r="AR7" i="13"/>
  <c r="AQ8" i="13"/>
  <c r="AS41" i="13" s="1"/>
  <c r="AR8" i="13"/>
  <c r="AT41" i="13" s="1"/>
  <c r="AQ9" i="13"/>
  <c r="AR9" i="13"/>
  <c r="AQ10" i="13"/>
  <c r="AS46" i="13" s="1"/>
  <c r="AR10" i="13"/>
  <c r="AT46" i="13" s="1"/>
  <c r="AT45" i="13" s="1"/>
  <c r="AQ11" i="13"/>
  <c r="AS39" i="13" s="1"/>
  <c r="AR11" i="13"/>
  <c r="AT39" i="13" s="1"/>
  <c r="AQ12" i="13"/>
  <c r="AR12" i="13"/>
  <c r="AQ13" i="13"/>
  <c r="AS33" i="13" s="1"/>
  <c r="AR13" i="13"/>
  <c r="AT33" i="13" s="1"/>
  <c r="AQ14" i="13"/>
  <c r="AS34" i="13" s="1"/>
  <c r="AR14" i="13"/>
  <c r="AT34" i="13" s="1"/>
  <c r="AQ15" i="13"/>
  <c r="AS44" i="13" s="1"/>
  <c r="AR15" i="13"/>
  <c r="AT44" i="13" s="1"/>
  <c r="AQ16" i="13"/>
  <c r="AR16" i="13"/>
  <c r="AQ17" i="13"/>
  <c r="AR17" i="13"/>
  <c r="AQ18" i="13"/>
  <c r="AR18" i="13"/>
  <c r="AQ19" i="13"/>
  <c r="AS42" i="13" s="1"/>
  <c r="AR19" i="13"/>
  <c r="AT42" i="13" s="1"/>
  <c r="AQ20" i="13"/>
  <c r="AR20" i="13"/>
  <c r="AQ21" i="13"/>
  <c r="AR21" i="13"/>
  <c r="AQ22" i="13"/>
  <c r="AS37" i="13" s="1"/>
  <c r="AR22" i="13"/>
  <c r="AT37" i="13" s="1"/>
  <c r="AQ23" i="13"/>
  <c r="AS49" i="13" s="1"/>
  <c r="AR23" i="13"/>
  <c r="AT49" i="13" s="1"/>
  <c r="AQ24" i="13"/>
  <c r="AR24" i="13"/>
  <c r="AQ25" i="13"/>
  <c r="AR25" i="13"/>
  <c r="AQ26" i="13"/>
  <c r="AS36" i="13" s="1"/>
  <c r="AR26" i="13"/>
  <c r="AT36" i="13" s="1"/>
  <c r="AQ27" i="13"/>
  <c r="AR27" i="13"/>
  <c r="AQ28" i="13"/>
  <c r="AS43" i="13" s="1"/>
  <c r="AR28" i="13"/>
  <c r="AT43" i="13" s="1"/>
  <c r="AQ29" i="13"/>
  <c r="AR29" i="13"/>
  <c r="AQ30" i="13"/>
  <c r="AS35" i="13" s="1"/>
  <c r="AR30" i="13"/>
  <c r="AT35" i="13" s="1"/>
  <c r="AR2" i="13"/>
  <c r="AT38" i="13" s="1"/>
  <c r="AQ2" i="13"/>
  <c r="AS38" i="13" s="1"/>
  <c r="AU38" i="13" s="1"/>
  <c r="AD3" i="13"/>
  <c r="AI32" i="13" s="1"/>
  <c r="AE3" i="13"/>
  <c r="AJ32" i="13" s="1"/>
  <c r="AF3" i="13"/>
  <c r="AK32" i="13" s="1"/>
  <c r="AG3" i="13"/>
  <c r="AL32" i="13" s="1"/>
  <c r="AD4" i="13"/>
  <c r="AI40" i="13" s="1"/>
  <c r="AE4" i="13"/>
  <c r="AJ40" i="13" s="1"/>
  <c r="AF4" i="13"/>
  <c r="AK40" i="13" s="1"/>
  <c r="AG4" i="13"/>
  <c r="AL40" i="13" s="1"/>
  <c r="AM40" i="13"/>
  <c r="AD5" i="13"/>
  <c r="AE5" i="13"/>
  <c r="AF5" i="13"/>
  <c r="AG5" i="13"/>
  <c r="AD6" i="13"/>
  <c r="AI47" i="13" s="1"/>
  <c r="AE6" i="13"/>
  <c r="AJ47" i="13" s="1"/>
  <c r="AF6" i="13"/>
  <c r="AK47" i="13" s="1"/>
  <c r="AG6" i="13"/>
  <c r="AL47" i="13" s="1"/>
  <c r="AM47" i="13"/>
  <c r="AD7" i="13"/>
  <c r="AE7" i="13"/>
  <c r="AF7" i="13"/>
  <c r="AG7" i="13"/>
  <c r="AD8" i="13"/>
  <c r="AI41" i="13" s="1"/>
  <c r="AE8" i="13"/>
  <c r="AJ41" i="13" s="1"/>
  <c r="AF8" i="13"/>
  <c r="AK41" i="13" s="1"/>
  <c r="AG8" i="13"/>
  <c r="AL41" i="13" s="1"/>
  <c r="AM41" i="13"/>
  <c r="AD9" i="13"/>
  <c r="AE9" i="13"/>
  <c r="AF9" i="13"/>
  <c r="AG9" i="13"/>
  <c r="AD10" i="13"/>
  <c r="AI46" i="13" s="1"/>
  <c r="AE10" i="13"/>
  <c r="AJ46" i="13" s="1"/>
  <c r="AF10" i="13"/>
  <c r="AK46" i="13" s="1"/>
  <c r="AG10" i="13"/>
  <c r="AL46" i="13" s="1"/>
  <c r="AM46" i="13"/>
  <c r="AD11" i="13"/>
  <c r="AI39" i="13" s="1"/>
  <c r="AE11" i="13"/>
  <c r="AJ39" i="13" s="1"/>
  <c r="AF11" i="13"/>
  <c r="AK39" i="13" s="1"/>
  <c r="AG11" i="13"/>
  <c r="AL39" i="13" s="1"/>
  <c r="AM39" i="13"/>
  <c r="AD12" i="13"/>
  <c r="AE12" i="13"/>
  <c r="AF12" i="13"/>
  <c r="AG12" i="13"/>
  <c r="AD13" i="13"/>
  <c r="AI33" i="13" s="1"/>
  <c r="AE13" i="13"/>
  <c r="AJ33" i="13" s="1"/>
  <c r="AF13" i="13"/>
  <c r="AK33" i="13" s="1"/>
  <c r="AG13" i="13"/>
  <c r="AL33" i="13" s="1"/>
  <c r="AM33" i="13"/>
  <c r="AD14" i="13"/>
  <c r="AI34" i="13" s="1"/>
  <c r="AE14" i="13"/>
  <c r="AJ34" i="13" s="1"/>
  <c r="AF14" i="13"/>
  <c r="AK34" i="13" s="1"/>
  <c r="AG14" i="13"/>
  <c r="AL34" i="13" s="1"/>
  <c r="AM34" i="13"/>
  <c r="AD15" i="13"/>
  <c r="AI44" i="13" s="1"/>
  <c r="AE15" i="13"/>
  <c r="AJ44" i="13" s="1"/>
  <c r="AF15" i="13"/>
  <c r="AK44" i="13" s="1"/>
  <c r="AG15" i="13"/>
  <c r="AL44" i="13" s="1"/>
  <c r="AD16" i="13"/>
  <c r="AE16" i="13"/>
  <c r="AF16" i="13"/>
  <c r="AG16" i="13"/>
  <c r="AD17" i="13"/>
  <c r="AE17" i="13"/>
  <c r="AF17" i="13"/>
  <c r="AG17" i="13"/>
  <c r="AD18" i="13"/>
  <c r="AE18" i="13"/>
  <c r="AF18" i="13"/>
  <c r="AG18" i="13"/>
  <c r="AD19" i="13"/>
  <c r="AI42" i="13" s="1"/>
  <c r="AE19" i="13"/>
  <c r="AJ42" i="13" s="1"/>
  <c r="AF19" i="13"/>
  <c r="AK42" i="13" s="1"/>
  <c r="AG19" i="13"/>
  <c r="AL42" i="13" s="1"/>
  <c r="AM42" i="13"/>
  <c r="AD20" i="13"/>
  <c r="AE20" i="13"/>
  <c r="AF20" i="13"/>
  <c r="AG20" i="13"/>
  <c r="AD21" i="13"/>
  <c r="AE21" i="13"/>
  <c r="AF21" i="13"/>
  <c r="AG21" i="13"/>
  <c r="AD22" i="13"/>
  <c r="AI37" i="13" s="1"/>
  <c r="AE22" i="13"/>
  <c r="AJ37" i="13" s="1"/>
  <c r="AF22" i="13"/>
  <c r="AK37" i="13" s="1"/>
  <c r="AG22" i="13"/>
  <c r="AL37" i="13" s="1"/>
  <c r="AM37" i="13"/>
  <c r="AD23" i="13"/>
  <c r="AI49" i="13" s="1"/>
  <c r="AE23" i="13"/>
  <c r="AJ49" i="13" s="1"/>
  <c r="AF23" i="13"/>
  <c r="AK49" i="13" s="1"/>
  <c r="AG23" i="13"/>
  <c r="AL49" i="13" s="1"/>
  <c r="AM49" i="13"/>
  <c r="AD24" i="13"/>
  <c r="AE24" i="13"/>
  <c r="AF24" i="13"/>
  <c r="AG24" i="13"/>
  <c r="AD25" i="13"/>
  <c r="AE25" i="13"/>
  <c r="AF25" i="13"/>
  <c r="AG25" i="13"/>
  <c r="AD26" i="13"/>
  <c r="AI36" i="13" s="1"/>
  <c r="AE26" i="13"/>
  <c r="AJ36" i="13" s="1"/>
  <c r="AF26" i="13"/>
  <c r="AK36" i="13" s="1"/>
  <c r="AG26" i="13"/>
  <c r="AL36" i="13" s="1"/>
  <c r="AM36" i="13"/>
  <c r="AD27" i="13"/>
  <c r="AE27" i="13"/>
  <c r="AF27" i="13"/>
  <c r="AG27" i="13"/>
  <c r="AD28" i="13"/>
  <c r="AI43" i="13" s="1"/>
  <c r="AE28" i="13"/>
  <c r="AJ43" i="13" s="1"/>
  <c r="AF28" i="13"/>
  <c r="AK43" i="13" s="1"/>
  <c r="AG28" i="13"/>
  <c r="AL43" i="13" s="1"/>
  <c r="AM43" i="13"/>
  <c r="AD29" i="13"/>
  <c r="AE29" i="13"/>
  <c r="AF29" i="13"/>
  <c r="AG29" i="13"/>
  <c r="AD30" i="13"/>
  <c r="AI35" i="13" s="1"/>
  <c r="AE30" i="13"/>
  <c r="AJ35" i="13" s="1"/>
  <c r="AF30" i="13"/>
  <c r="AK35" i="13" s="1"/>
  <c r="AG30" i="13"/>
  <c r="AL35" i="13" s="1"/>
  <c r="AM35" i="13"/>
  <c r="AM38" i="13"/>
  <c r="AG2" i="13"/>
  <c r="AL38" i="13" s="1"/>
  <c r="AF2" i="13"/>
  <c r="AK38" i="13" s="1"/>
  <c r="AE2" i="13"/>
  <c r="AJ38" i="13" s="1"/>
  <c r="AD2" i="13"/>
  <c r="AI38" i="13" s="1"/>
  <c r="R3" i="13"/>
  <c r="U32" i="13" s="1"/>
  <c r="T3" i="13"/>
  <c r="W32" i="13" s="1"/>
  <c r="R4" i="13"/>
  <c r="U40" i="13" s="1"/>
  <c r="T4" i="13"/>
  <c r="W40" i="13" s="1"/>
  <c r="R5" i="13"/>
  <c r="T5" i="13"/>
  <c r="R6" i="13"/>
  <c r="U47" i="13" s="1"/>
  <c r="T6" i="13"/>
  <c r="W47" i="13" s="1"/>
  <c r="R7" i="13"/>
  <c r="T7" i="13"/>
  <c r="R8" i="13"/>
  <c r="U41" i="13" s="1"/>
  <c r="T8" i="13"/>
  <c r="W41" i="13" s="1"/>
  <c r="R9" i="13"/>
  <c r="T9" i="13"/>
  <c r="R10" i="13"/>
  <c r="U46" i="13" s="1"/>
  <c r="T10" i="13"/>
  <c r="W46" i="13" s="1"/>
  <c r="R11" i="13"/>
  <c r="U39" i="13" s="1"/>
  <c r="T11" i="13"/>
  <c r="W39" i="13" s="1"/>
  <c r="R12" i="13"/>
  <c r="T12" i="13"/>
  <c r="R13" i="13"/>
  <c r="U33" i="13" s="1"/>
  <c r="T13" i="13"/>
  <c r="W33" i="13" s="1"/>
  <c r="R14" i="13"/>
  <c r="U34" i="13" s="1"/>
  <c r="T14" i="13"/>
  <c r="W34" i="13" s="1"/>
  <c r="R15" i="13"/>
  <c r="U44" i="13" s="1"/>
  <c r="T15" i="13"/>
  <c r="W44" i="13" s="1"/>
  <c r="R16" i="13"/>
  <c r="T16" i="13"/>
  <c r="R17" i="13"/>
  <c r="T17" i="13"/>
  <c r="R18" i="13"/>
  <c r="T18" i="13"/>
  <c r="R19" i="13"/>
  <c r="U42" i="13" s="1"/>
  <c r="T19" i="13"/>
  <c r="W42" i="13" s="1"/>
  <c r="R20" i="13"/>
  <c r="T20" i="13"/>
  <c r="R21" i="13"/>
  <c r="T21" i="13"/>
  <c r="R22" i="13"/>
  <c r="U37" i="13" s="1"/>
  <c r="T22" i="13"/>
  <c r="W37" i="13" s="1"/>
  <c r="R23" i="13"/>
  <c r="U49" i="13" s="1"/>
  <c r="T23" i="13"/>
  <c r="W49" i="13" s="1"/>
  <c r="R24" i="13"/>
  <c r="T24" i="13"/>
  <c r="R25" i="13"/>
  <c r="T25" i="13"/>
  <c r="R26" i="13"/>
  <c r="U36" i="13" s="1"/>
  <c r="T26" i="13"/>
  <c r="W36" i="13" s="1"/>
  <c r="R27" i="13"/>
  <c r="T27" i="13"/>
  <c r="R28" i="13"/>
  <c r="U43" i="13" s="1"/>
  <c r="T28" i="13"/>
  <c r="W43" i="13" s="1"/>
  <c r="R29" i="13"/>
  <c r="T29" i="13"/>
  <c r="R30" i="13"/>
  <c r="U35" i="13" s="1"/>
  <c r="T30" i="13"/>
  <c r="W35" i="13" s="1"/>
  <c r="G3" i="13"/>
  <c r="J32" i="13" s="1"/>
  <c r="I3" i="13"/>
  <c r="L32" i="13" s="1"/>
  <c r="G4" i="13"/>
  <c r="J40" i="13" s="1"/>
  <c r="I4" i="13"/>
  <c r="L40" i="13" s="1"/>
  <c r="G5" i="13"/>
  <c r="J67" i="13" s="1"/>
  <c r="I5" i="13"/>
  <c r="L67" i="13" s="1"/>
  <c r="G6" i="13"/>
  <c r="J47" i="13" s="1"/>
  <c r="I6" i="13"/>
  <c r="L47" i="13" s="1"/>
  <c r="G7" i="13"/>
  <c r="J73" i="13" s="1"/>
  <c r="I7" i="13"/>
  <c r="L73" i="13" s="1"/>
  <c r="G8" i="13"/>
  <c r="J41" i="13" s="1"/>
  <c r="I8" i="13"/>
  <c r="L41" i="13" s="1"/>
  <c r="G9" i="13"/>
  <c r="J68" i="13" s="1"/>
  <c r="I9" i="13"/>
  <c r="L68" i="13" s="1"/>
  <c r="G10" i="13"/>
  <c r="J46" i="13" s="1"/>
  <c r="I10" i="13"/>
  <c r="L46" i="13" s="1"/>
  <c r="G11" i="13"/>
  <c r="J39" i="13" s="1"/>
  <c r="I11" i="13"/>
  <c r="L39" i="13" s="1"/>
  <c r="G12" i="13"/>
  <c r="J60" i="13" s="1"/>
  <c r="I12" i="13"/>
  <c r="L60" i="13" s="1"/>
  <c r="G13" i="13"/>
  <c r="J33" i="13" s="1"/>
  <c r="I13" i="13"/>
  <c r="L33" i="13" s="1"/>
  <c r="G14" i="13"/>
  <c r="J34" i="13" s="1"/>
  <c r="I14" i="13"/>
  <c r="L34" i="13" s="1"/>
  <c r="G15" i="13"/>
  <c r="J44" i="13" s="1"/>
  <c r="I15" i="13"/>
  <c r="L44" i="13" s="1"/>
  <c r="G16" i="13"/>
  <c r="J72" i="13" s="1"/>
  <c r="I16" i="13"/>
  <c r="L72" i="13" s="1"/>
  <c r="G17" i="13"/>
  <c r="J52" i="13" s="1"/>
  <c r="I17" i="13"/>
  <c r="L52" i="13" s="1"/>
  <c r="G18" i="13"/>
  <c r="J75" i="13" s="1"/>
  <c r="I18" i="13"/>
  <c r="L75" i="13" s="1"/>
  <c r="G19" i="13"/>
  <c r="J42" i="13" s="1"/>
  <c r="I19" i="13"/>
  <c r="L42" i="13" s="1"/>
  <c r="G20" i="13"/>
  <c r="J56" i="13" s="1"/>
  <c r="I20" i="13"/>
  <c r="L56" i="13" s="1"/>
  <c r="G21" i="13"/>
  <c r="J65" i="13" s="1"/>
  <c r="I21" i="13"/>
  <c r="L65" i="13" s="1"/>
  <c r="G22" i="13"/>
  <c r="J37" i="13" s="1"/>
  <c r="I22" i="13"/>
  <c r="L37" i="13" s="1"/>
  <c r="G23" i="13"/>
  <c r="J49" i="13" s="1"/>
  <c r="I23" i="13"/>
  <c r="L49" i="13" s="1"/>
  <c r="G24" i="13"/>
  <c r="J69" i="13" s="1"/>
  <c r="I24" i="13"/>
  <c r="L69" i="13" s="1"/>
  <c r="G25" i="13"/>
  <c r="J64" i="13" s="1"/>
  <c r="I25" i="13"/>
  <c r="L64" i="13" s="1"/>
  <c r="G26" i="13"/>
  <c r="J36" i="13" s="1"/>
  <c r="I26" i="13"/>
  <c r="L36" i="13" s="1"/>
  <c r="G27" i="13"/>
  <c r="J76" i="13" s="1"/>
  <c r="I27" i="13"/>
  <c r="L76" i="13" s="1"/>
  <c r="G28" i="13"/>
  <c r="J43" i="13" s="1"/>
  <c r="I28" i="13"/>
  <c r="L43" i="13" s="1"/>
  <c r="G29" i="13"/>
  <c r="J71" i="13" s="1"/>
  <c r="I29" i="13"/>
  <c r="L71" i="13" s="1"/>
  <c r="G30" i="13"/>
  <c r="J35" i="13" s="1"/>
  <c r="I30" i="13"/>
  <c r="L35" i="13" s="1"/>
  <c r="T2" i="13"/>
  <c r="W38" i="13" s="1"/>
  <c r="I2" i="13"/>
  <c r="L38" i="13" s="1"/>
  <c r="R2" i="13"/>
  <c r="U38" i="13" s="1"/>
  <c r="G2" i="13"/>
  <c r="J38" i="13" s="1"/>
  <c r="Z39" i="26" l="1"/>
  <c r="W48" i="26"/>
  <c r="W63" i="25"/>
  <c r="W48" i="25"/>
  <c r="W48" i="24"/>
  <c r="Q31" i="26"/>
  <c r="W63" i="26"/>
  <c r="Z36" i="26"/>
  <c r="Z35" i="26"/>
  <c r="Z39" i="25"/>
  <c r="W63" i="24"/>
  <c r="Z38" i="26"/>
  <c r="Y31" i="24"/>
  <c r="Z34" i="26"/>
  <c r="Y31" i="26"/>
  <c r="Z41" i="26"/>
  <c r="T31" i="25"/>
  <c r="Z42" i="25"/>
  <c r="Y31" i="25"/>
  <c r="Z40" i="25"/>
  <c r="Z41" i="25"/>
  <c r="Z43" i="25"/>
  <c r="Z33" i="25"/>
  <c r="Z38" i="25"/>
  <c r="Z34" i="25"/>
  <c r="Z37" i="25"/>
  <c r="Z36" i="25"/>
  <c r="Z42" i="24"/>
  <c r="Z40" i="24"/>
  <c r="Z43" i="24"/>
  <c r="Z33" i="24"/>
  <c r="Z38" i="24"/>
  <c r="Z37" i="24"/>
  <c r="U45" i="13"/>
  <c r="U70" i="13"/>
  <c r="U56" i="13"/>
  <c r="AJ45" i="13"/>
  <c r="G70" i="24"/>
  <c r="G56" i="24"/>
  <c r="U50" i="13"/>
  <c r="U64" i="13"/>
  <c r="U59" i="13"/>
  <c r="U73" i="13"/>
  <c r="U61" i="13"/>
  <c r="U75" i="13"/>
  <c r="T58" i="24"/>
  <c r="T72" i="24"/>
  <c r="Q61" i="24"/>
  <c r="Q75" i="24"/>
  <c r="G53" i="24"/>
  <c r="G67" i="24"/>
  <c r="G52" i="24"/>
  <c r="G66" i="24"/>
  <c r="G57" i="24"/>
  <c r="G71" i="24"/>
  <c r="U55" i="13"/>
  <c r="U69" i="13"/>
  <c r="U74" i="13"/>
  <c r="U60" i="13"/>
  <c r="U72" i="13"/>
  <c r="U58" i="13"/>
  <c r="U71" i="13"/>
  <c r="U57" i="13"/>
  <c r="U66" i="13"/>
  <c r="U52" i="13"/>
  <c r="U67" i="13"/>
  <c r="U53" i="13"/>
  <c r="T73" i="24"/>
  <c r="T59" i="24"/>
  <c r="U76" i="13"/>
  <c r="U62" i="13"/>
  <c r="U65" i="13"/>
  <c r="U51" i="13"/>
  <c r="U68" i="13"/>
  <c r="U54" i="13"/>
  <c r="U31" i="13"/>
  <c r="AL45" i="13"/>
  <c r="T60" i="24"/>
  <c r="T74" i="24"/>
  <c r="L45" i="13"/>
  <c r="P62" i="24"/>
  <c r="P76" i="24"/>
  <c r="G59" i="24"/>
  <c r="G73" i="24"/>
  <c r="G45" i="24"/>
  <c r="G58" i="24"/>
  <c r="G72" i="24"/>
  <c r="G64" i="24"/>
  <c r="G50" i="24"/>
  <c r="S67" i="24"/>
  <c r="S53" i="24"/>
  <c r="Y53" i="25"/>
  <c r="Y67" i="25"/>
  <c r="Y52" i="25"/>
  <c r="Y66" i="25"/>
  <c r="Y56" i="25"/>
  <c r="Y70" i="25"/>
  <c r="Y57" i="25"/>
  <c r="Y71" i="25"/>
  <c r="P31" i="25"/>
  <c r="P53" i="25"/>
  <c r="P67" i="25"/>
  <c r="P73" i="25"/>
  <c r="P59" i="25"/>
  <c r="P54" i="25"/>
  <c r="P68" i="25"/>
  <c r="P52" i="25"/>
  <c r="P66" i="25"/>
  <c r="P65" i="25"/>
  <c r="P51" i="25"/>
  <c r="P50" i="25"/>
  <c r="P64" i="25"/>
  <c r="P76" i="25"/>
  <c r="P62" i="25"/>
  <c r="P71" i="25"/>
  <c r="P57" i="25"/>
  <c r="G57" i="26"/>
  <c r="G71" i="26"/>
  <c r="S45" i="26"/>
  <c r="S60" i="26"/>
  <c r="S74" i="26"/>
  <c r="S58" i="26"/>
  <c r="S72" i="26"/>
  <c r="S61" i="26"/>
  <c r="S75" i="26"/>
  <c r="S56" i="26"/>
  <c r="S70" i="26"/>
  <c r="S55" i="26"/>
  <c r="S69" i="26"/>
  <c r="S54" i="24"/>
  <c r="S68" i="24"/>
  <c r="G31" i="25"/>
  <c r="G54" i="25"/>
  <c r="G68" i="25"/>
  <c r="G74" i="25"/>
  <c r="G60" i="25"/>
  <c r="G75" i="25"/>
  <c r="G61" i="25"/>
  <c r="G51" i="25"/>
  <c r="G65" i="25"/>
  <c r="G55" i="25"/>
  <c r="G69" i="25"/>
  <c r="G76" i="25"/>
  <c r="G62" i="25"/>
  <c r="Q31" i="25"/>
  <c r="Q53" i="25"/>
  <c r="Q67" i="25"/>
  <c r="Q73" i="25"/>
  <c r="Q59" i="25"/>
  <c r="Q54" i="25"/>
  <c r="Q68" i="25"/>
  <c r="Q66" i="25"/>
  <c r="Q52" i="25"/>
  <c r="Q51" i="25"/>
  <c r="Q65" i="25"/>
  <c r="Q50" i="25"/>
  <c r="Q64" i="25"/>
  <c r="Q76" i="25"/>
  <c r="Q62" i="25"/>
  <c r="Q57" i="25"/>
  <c r="Q71" i="25"/>
  <c r="X53" i="26"/>
  <c r="X67" i="26"/>
  <c r="X66" i="26"/>
  <c r="X52" i="26"/>
  <c r="X56" i="26"/>
  <c r="X70" i="26"/>
  <c r="T45" i="26"/>
  <c r="T60" i="26"/>
  <c r="T74" i="26"/>
  <c r="T72" i="26"/>
  <c r="T58" i="26"/>
  <c r="T61" i="26"/>
  <c r="T75" i="26"/>
  <c r="T56" i="26"/>
  <c r="T70" i="26"/>
  <c r="T55" i="26"/>
  <c r="T69" i="26"/>
  <c r="X59" i="24"/>
  <c r="X73" i="24"/>
  <c r="Z46" i="24"/>
  <c r="X45" i="24"/>
  <c r="Z45" i="24" s="1"/>
  <c r="X72" i="24"/>
  <c r="X58" i="24"/>
  <c r="X50" i="24"/>
  <c r="X64" i="24"/>
  <c r="R31" i="25"/>
  <c r="R53" i="25"/>
  <c r="R67" i="25"/>
  <c r="R73" i="25"/>
  <c r="R59" i="25"/>
  <c r="R54" i="25"/>
  <c r="R68" i="25"/>
  <c r="R66" i="25"/>
  <c r="R52" i="25"/>
  <c r="R51" i="25"/>
  <c r="R65" i="25"/>
  <c r="R50" i="25"/>
  <c r="R64" i="25"/>
  <c r="R62" i="25"/>
  <c r="R76" i="25"/>
  <c r="R57" i="25"/>
  <c r="R71" i="25"/>
  <c r="Y67" i="26"/>
  <c r="Y53" i="26"/>
  <c r="Y52" i="26"/>
  <c r="Y66" i="26"/>
  <c r="Y56" i="26"/>
  <c r="Y70" i="26"/>
  <c r="Z49" i="26"/>
  <c r="X57" i="26"/>
  <c r="X71" i="26"/>
  <c r="I31" i="26"/>
  <c r="I53" i="26"/>
  <c r="I67" i="26"/>
  <c r="I59" i="26"/>
  <c r="I73" i="26"/>
  <c r="I54" i="26"/>
  <c r="I68" i="26"/>
  <c r="I52" i="26"/>
  <c r="I66" i="26"/>
  <c r="I51" i="26"/>
  <c r="I65" i="26"/>
  <c r="I50" i="26"/>
  <c r="I64" i="26"/>
  <c r="I62" i="26"/>
  <c r="I76" i="26"/>
  <c r="I57" i="26"/>
  <c r="I71" i="26"/>
  <c r="Y59" i="24"/>
  <c r="Y73" i="24"/>
  <c r="Y58" i="24"/>
  <c r="Y72" i="24"/>
  <c r="Y50" i="24"/>
  <c r="Y64" i="24"/>
  <c r="X31" i="25"/>
  <c r="Z31" i="25" s="1"/>
  <c r="Z32" i="25"/>
  <c r="Z47" i="25"/>
  <c r="X68" i="25"/>
  <c r="X54" i="25"/>
  <c r="X74" i="25"/>
  <c r="X60" i="25"/>
  <c r="Z44" i="25"/>
  <c r="X75" i="25"/>
  <c r="X61" i="25"/>
  <c r="X51" i="25"/>
  <c r="X65" i="25"/>
  <c r="X55" i="25"/>
  <c r="X69" i="25"/>
  <c r="X76" i="25"/>
  <c r="X62" i="25"/>
  <c r="Z35" i="25"/>
  <c r="S67" i="25"/>
  <c r="S53" i="25"/>
  <c r="S73" i="25"/>
  <c r="S59" i="25"/>
  <c r="S54" i="25"/>
  <c r="S68" i="25"/>
  <c r="S31" i="25"/>
  <c r="S52" i="25"/>
  <c r="S66" i="25"/>
  <c r="S51" i="25"/>
  <c r="S65" i="25"/>
  <c r="S50" i="25"/>
  <c r="S64" i="25"/>
  <c r="S76" i="25"/>
  <c r="S62" i="25"/>
  <c r="S57" i="25"/>
  <c r="S71" i="25"/>
  <c r="G31" i="26"/>
  <c r="G68" i="26"/>
  <c r="G54" i="26"/>
  <c r="G74" i="26"/>
  <c r="G60" i="26"/>
  <c r="G61" i="26"/>
  <c r="G75" i="26"/>
  <c r="G51" i="26"/>
  <c r="G65" i="26"/>
  <c r="Y57" i="26"/>
  <c r="Y71" i="26"/>
  <c r="P53" i="26"/>
  <c r="P67" i="26"/>
  <c r="P59" i="26"/>
  <c r="P73" i="26"/>
  <c r="P54" i="26"/>
  <c r="P68" i="26"/>
  <c r="P31" i="26"/>
  <c r="P52" i="26"/>
  <c r="P66" i="26"/>
  <c r="P51" i="26"/>
  <c r="P65" i="26"/>
  <c r="P64" i="26"/>
  <c r="P50" i="26"/>
  <c r="P76" i="26"/>
  <c r="P62" i="26"/>
  <c r="P57" i="26"/>
  <c r="P71" i="26"/>
  <c r="Y68" i="25"/>
  <c r="Y54" i="25"/>
  <c r="Y74" i="25"/>
  <c r="Y60" i="25"/>
  <c r="Y75" i="25"/>
  <c r="Y61" i="25"/>
  <c r="Y51" i="25"/>
  <c r="Y65" i="25"/>
  <c r="Y55" i="25"/>
  <c r="Y69" i="25"/>
  <c r="Y76" i="25"/>
  <c r="Y62" i="25"/>
  <c r="T67" i="25"/>
  <c r="T53" i="25"/>
  <c r="T73" i="25"/>
  <c r="T59" i="25"/>
  <c r="T54" i="25"/>
  <c r="T68" i="25"/>
  <c r="T52" i="25"/>
  <c r="T66" i="25"/>
  <c r="T51" i="25"/>
  <c r="T65" i="25"/>
  <c r="T50" i="25"/>
  <c r="T64" i="25"/>
  <c r="T76" i="25"/>
  <c r="T62" i="25"/>
  <c r="T57" i="25"/>
  <c r="T71" i="25"/>
  <c r="G55" i="26"/>
  <c r="G69" i="26"/>
  <c r="G62" i="26"/>
  <c r="G76" i="26"/>
  <c r="Q53" i="26"/>
  <c r="Q67" i="26"/>
  <c r="Q59" i="26"/>
  <c r="Q73" i="26"/>
  <c r="Q54" i="26"/>
  <c r="Q68" i="26"/>
  <c r="Q52" i="26"/>
  <c r="Q66" i="26"/>
  <c r="Q51" i="26"/>
  <c r="Q65" i="26"/>
  <c r="Q64" i="26"/>
  <c r="Q50" i="26"/>
  <c r="Q76" i="26"/>
  <c r="Q62" i="26"/>
  <c r="Q57" i="26"/>
  <c r="Q71" i="26"/>
  <c r="T54" i="24"/>
  <c r="T68" i="24"/>
  <c r="G73" i="25"/>
  <c r="G59" i="25"/>
  <c r="G45" i="25"/>
  <c r="G58" i="25"/>
  <c r="G72" i="25"/>
  <c r="G64" i="25"/>
  <c r="G50" i="25"/>
  <c r="I45" i="25"/>
  <c r="I74" i="25"/>
  <c r="I60" i="25"/>
  <c r="I72" i="25"/>
  <c r="I58" i="25"/>
  <c r="I75" i="25"/>
  <c r="I61" i="25"/>
  <c r="I56" i="25"/>
  <c r="I70" i="25"/>
  <c r="I55" i="25"/>
  <c r="I69" i="25"/>
  <c r="Z32" i="26"/>
  <c r="X31" i="26"/>
  <c r="Z47" i="26"/>
  <c r="X54" i="26"/>
  <c r="X68" i="26"/>
  <c r="X60" i="26"/>
  <c r="X74" i="26"/>
  <c r="Z44" i="26"/>
  <c r="X61" i="26"/>
  <c r="X75" i="26"/>
  <c r="R31" i="26"/>
  <c r="R53" i="26"/>
  <c r="R67" i="26"/>
  <c r="R59" i="26"/>
  <c r="R73" i="26"/>
  <c r="R54" i="26"/>
  <c r="R68" i="26"/>
  <c r="R52" i="26"/>
  <c r="R66" i="26"/>
  <c r="R65" i="26"/>
  <c r="R51" i="26"/>
  <c r="R50" i="26"/>
  <c r="R64" i="26"/>
  <c r="R62" i="26"/>
  <c r="R76" i="26"/>
  <c r="R71" i="26"/>
  <c r="R57" i="26"/>
  <c r="X53" i="24"/>
  <c r="X67" i="24"/>
  <c r="Z41" i="24"/>
  <c r="Z39" i="24"/>
  <c r="Z34" i="24"/>
  <c r="X66" i="24"/>
  <c r="X52" i="24"/>
  <c r="X56" i="24"/>
  <c r="X70" i="24"/>
  <c r="Z49" i="24"/>
  <c r="Z36" i="24"/>
  <c r="X57" i="24"/>
  <c r="X71" i="24"/>
  <c r="P45" i="25"/>
  <c r="P60" i="25"/>
  <c r="P74" i="25"/>
  <c r="P72" i="25"/>
  <c r="P58" i="25"/>
  <c r="P75" i="25"/>
  <c r="P61" i="25"/>
  <c r="P56" i="25"/>
  <c r="P70" i="25"/>
  <c r="P55" i="25"/>
  <c r="P69" i="25"/>
  <c r="Y54" i="26"/>
  <c r="Y68" i="26"/>
  <c r="Y60" i="26"/>
  <c r="Y74" i="26"/>
  <c r="Y61" i="26"/>
  <c r="Y75" i="26"/>
  <c r="X51" i="26"/>
  <c r="X65" i="26"/>
  <c r="X55" i="26"/>
  <c r="X69" i="26"/>
  <c r="X62" i="26"/>
  <c r="X76" i="26"/>
  <c r="S53" i="26"/>
  <c r="S67" i="26"/>
  <c r="S59" i="26"/>
  <c r="S73" i="26"/>
  <c r="S54" i="26"/>
  <c r="S68" i="26"/>
  <c r="S31" i="26"/>
  <c r="S52" i="26"/>
  <c r="S66" i="26"/>
  <c r="S65" i="26"/>
  <c r="S51" i="26"/>
  <c r="S50" i="26"/>
  <c r="S64" i="26"/>
  <c r="S62" i="26"/>
  <c r="S76" i="26"/>
  <c r="S71" i="26"/>
  <c r="S57" i="26"/>
  <c r="Y53" i="24"/>
  <c r="Y67" i="24"/>
  <c r="Y52" i="24"/>
  <c r="Y66" i="24"/>
  <c r="Y56" i="24"/>
  <c r="Y70" i="24"/>
  <c r="Y57" i="24"/>
  <c r="Y71" i="24"/>
  <c r="X73" i="25"/>
  <c r="X59" i="25"/>
  <c r="Z46" i="25"/>
  <c r="X45" i="25"/>
  <c r="X72" i="25"/>
  <c r="X58" i="25"/>
  <c r="X50" i="25"/>
  <c r="X64" i="25"/>
  <c r="Q74" i="25"/>
  <c r="Q60" i="25"/>
  <c r="Q72" i="25"/>
  <c r="Q58" i="25"/>
  <c r="Q75" i="25"/>
  <c r="Q61" i="25"/>
  <c r="Q56" i="25"/>
  <c r="Q70" i="25"/>
  <c r="Q55" i="25"/>
  <c r="Q69" i="25"/>
  <c r="G59" i="26"/>
  <c r="G73" i="26"/>
  <c r="G45" i="26"/>
  <c r="G58" i="26"/>
  <c r="G72" i="26"/>
  <c r="Y51" i="26"/>
  <c r="Y65" i="26"/>
  <c r="Y55" i="26"/>
  <c r="Y69" i="26"/>
  <c r="Y62" i="26"/>
  <c r="Y76" i="26"/>
  <c r="T53" i="26"/>
  <c r="T67" i="26"/>
  <c r="T59" i="26"/>
  <c r="T73" i="26"/>
  <c r="T54" i="26"/>
  <c r="T68" i="26"/>
  <c r="T31" i="26"/>
  <c r="T66" i="26"/>
  <c r="T52" i="26"/>
  <c r="T51" i="26"/>
  <c r="T65" i="26"/>
  <c r="T50" i="26"/>
  <c r="T64" i="26"/>
  <c r="T62" i="26"/>
  <c r="T76" i="26"/>
  <c r="T57" i="26"/>
  <c r="T71" i="26"/>
  <c r="G31" i="24"/>
  <c r="G68" i="24"/>
  <c r="G54" i="24"/>
  <c r="G74" i="24"/>
  <c r="G60" i="24"/>
  <c r="G61" i="24"/>
  <c r="G75" i="24"/>
  <c r="G51" i="24"/>
  <c r="G65" i="24"/>
  <c r="G55" i="24"/>
  <c r="G69" i="24"/>
  <c r="G76" i="24"/>
  <c r="G62" i="24"/>
  <c r="Y73" i="25"/>
  <c r="Y59" i="25"/>
  <c r="Y45" i="25"/>
  <c r="Y72" i="25"/>
  <c r="Y58" i="25"/>
  <c r="Y50" i="25"/>
  <c r="Y64" i="25"/>
  <c r="R45" i="25"/>
  <c r="R74" i="25"/>
  <c r="R60" i="25"/>
  <c r="R72" i="25"/>
  <c r="R58" i="25"/>
  <c r="R75" i="25"/>
  <c r="R61" i="25"/>
  <c r="R56" i="25"/>
  <c r="R70" i="25"/>
  <c r="R55" i="25"/>
  <c r="R69" i="25"/>
  <c r="G50" i="26"/>
  <c r="G64" i="26"/>
  <c r="I45" i="26"/>
  <c r="I60" i="26"/>
  <c r="I74" i="26"/>
  <c r="I58" i="26"/>
  <c r="I72" i="26"/>
  <c r="I75" i="26"/>
  <c r="I61" i="26"/>
  <c r="I56" i="26"/>
  <c r="I70" i="26"/>
  <c r="I69" i="26"/>
  <c r="I55" i="26"/>
  <c r="T67" i="24"/>
  <c r="T53" i="24"/>
  <c r="G53" i="25"/>
  <c r="G67" i="25"/>
  <c r="G52" i="25"/>
  <c r="G66" i="25"/>
  <c r="G70" i="25"/>
  <c r="G56" i="25"/>
  <c r="G57" i="25"/>
  <c r="G71" i="25"/>
  <c r="S45" i="25"/>
  <c r="S74" i="25"/>
  <c r="S60" i="25"/>
  <c r="S72" i="25"/>
  <c r="S58" i="25"/>
  <c r="S75" i="25"/>
  <c r="S61" i="25"/>
  <c r="S56" i="25"/>
  <c r="S70" i="25"/>
  <c r="S55" i="25"/>
  <c r="S69" i="25"/>
  <c r="Z40" i="26"/>
  <c r="X59" i="26"/>
  <c r="X73" i="26"/>
  <c r="Z46" i="26"/>
  <c r="X45" i="26"/>
  <c r="Z33" i="26"/>
  <c r="X72" i="26"/>
  <c r="X58" i="26"/>
  <c r="Z42" i="26"/>
  <c r="P45" i="26"/>
  <c r="P60" i="26"/>
  <c r="P74" i="26"/>
  <c r="P58" i="26"/>
  <c r="P72" i="26"/>
  <c r="P61" i="26"/>
  <c r="P75" i="26"/>
  <c r="P70" i="26"/>
  <c r="P56" i="26"/>
  <c r="P55" i="26"/>
  <c r="P69" i="26"/>
  <c r="T45" i="24"/>
  <c r="X31" i="24"/>
  <c r="Z32" i="24"/>
  <c r="Z47" i="24"/>
  <c r="X68" i="24"/>
  <c r="X54" i="24"/>
  <c r="X74" i="24"/>
  <c r="X60" i="24"/>
  <c r="Z44" i="24"/>
  <c r="X61" i="24"/>
  <c r="X75" i="24"/>
  <c r="X51" i="24"/>
  <c r="X65" i="24"/>
  <c r="X55" i="24"/>
  <c r="X69" i="24"/>
  <c r="X62" i="24"/>
  <c r="X76" i="24"/>
  <c r="Z35" i="24"/>
  <c r="T45" i="25"/>
  <c r="T74" i="25"/>
  <c r="T60" i="25"/>
  <c r="T72" i="25"/>
  <c r="T58" i="25"/>
  <c r="T75" i="25"/>
  <c r="T61" i="25"/>
  <c r="T56" i="25"/>
  <c r="T70" i="25"/>
  <c r="T55" i="25"/>
  <c r="T69" i="25"/>
  <c r="Y73" i="26"/>
  <c r="Y59" i="26"/>
  <c r="Y45" i="26"/>
  <c r="Y58" i="26"/>
  <c r="Y72" i="26"/>
  <c r="Z37" i="26"/>
  <c r="X50" i="26"/>
  <c r="X64" i="26"/>
  <c r="Z43" i="26"/>
  <c r="Q60" i="26"/>
  <c r="Q74" i="26"/>
  <c r="Q58" i="26"/>
  <c r="Q72" i="26"/>
  <c r="Q61" i="26"/>
  <c r="Q75" i="26"/>
  <c r="Q70" i="26"/>
  <c r="Q56" i="26"/>
  <c r="Q55" i="26"/>
  <c r="Q69" i="26"/>
  <c r="Y68" i="24"/>
  <c r="Y54" i="24"/>
  <c r="Y74" i="24"/>
  <c r="Y60" i="24"/>
  <c r="Y61" i="24"/>
  <c r="Y75" i="24"/>
  <c r="Y51" i="24"/>
  <c r="Y65" i="24"/>
  <c r="Y55" i="24"/>
  <c r="Y69" i="24"/>
  <c r="Y62" i="24"/>
  <c r="Y76" i="24"/>
  <c r="X53" i="25"/>
  <c r="X67" i="25"/>
  <c r="X52" i="25"/>
  <c r="X66" i="25"/>
  <c r="X56" i="25"/>
  <c r="X70" i="25"/>
  <c r="Z49" i="25"/>
  <c r="X71" i="25"/>
  <c r="X57" i="25"/>
  <c r="I53" i="25"/>
  <c r="I67" i="25"/>
  <c r="I59" i="25"/>
  <c r="I73" i="25"/>
  <c r="I54" i="25"/>
  <c r="I68" i="25"/>
  <c r="I31" i="25"/>
  <c r="I52" i="25"/>
  <c r="I66" i="25"/>
  <c r="I65" i="25"/>
  <c r="I51" i="25"/>
  <c r="I50" i="25"/>
  <c r="I64" i="25"/>
  <c r="I76" i="25"/>
  <c r="I62" i="25"/>
  <c r="I71" i="25"/>
  <c r="I57" i="25"/>
  <c r="G53" i="26"/>
  <c r="G67" i="26"/>
  <c r="G52" i="26"/>
  <c r="G66" i="26"/>
  <c r="G56" i="26"/>
  <c r="G70" i="26"/>
  <c r="Y50" i="26"/>
  <c r="Y64" i="26"/>
  <c r="R60" i="26"/>
  <c r="R74" i="26"/>
  <c r="R58" i="26"/>
  <c r="R72" i="26"/>
  <c r="R61" i="26"/>
  <c r="R75" i="26"/>
  <c r="R56" i="26"/>
  <c r="R70" i="26"/>
  <c r="R55" i="26"/>
  <c r="R69" i="26"/>
  <c r="W7" i="26"/>
  <c r="W9" i="26"/>
  <c r="W17" i="26"/>
  <c r="W30" i="24"/>
  <c r="I3" i="24"/>
  <c r="I32" i="24" s="1"/>
  <c r="P3" i="24"/>
  <c r="P32" i="24" s="1"/>
  <c r="Q6" i="24"/>
  <c r="Q47" i="24" s="1"/>
  <c r="R9" i="24"/>
  <c r="Q10" i="24"/>
  <c r="Q46" i="24" s="1"/>
  <c r="I11" i="24"/>
  <c r="I39" i="24" s="1"/>
  <c r="P11" i="24"/>
  <c r="P39" i="24" s="1"/>
  <c r="R13" i="24"/>
  <c r="R33" i="24" s="1"/>
  <c r="Q14" i="24"/>
  <c r="Q34" i="24" s="1"/>
  <c r="I15" i="24"/>
  <c r="I44" i="24" s="1"/>
  <c r="S20" i="24"/>
  <c r="R21" i="24"/>
  <c r="R29" i="24"/>
  <c r="Q3" i="24"/>
  <c r="Q32" i="24" s="1"/>
  <c r="I4" i="24"/>
  <c r="I40" i="24" s="1"/>
  <c r="P4" i="24"/>
  <c r="P40" i="24" s="1"/>
  <c r="R6" i="24"/>
  <c r="R47" i="24" s="1"/>
  <c r="Q7" i="24"/>
  <c r="I8" i="24"/>
  <c r="I41" i="24" s="1"/>
  <c r="P8" i="24"/>
  <c r="P41" i="24" s="1"/>
  <c r="R10" i="24"/>
  <c r="R46" i="24" s="1"/>
  <c r="Q11" i="24"/>
  <c r="Q39" i="24" s="1"/>
  <c r="I12" i="24"/>
  <c r="P12" i="24"/>
  <c r="R14" i="24"/>
  <c r="R34" i="24" s="1"/>
  <c r="Q15" i="24"/>
  <c r="Q44" i="24" s="1"/>
  <c r="I16" i="24"/>
  <c r="P16" i="24"/>
  <c r="T17" i="24"/>
  <c r="S17" i="24"/>
  <c r="R18" i="24"/>
  <c r="Q19" i="24"/>
  <c r="Q42" i="24" s="1"/>
  <c r="I20" i="24"/>
  <c r="P20" i="24"/>
  <c r="T21" i="24"/>
  <c r="S21" i="24"/>
  <c r="R22" i="24"/>
  <c r="R37" i="24" s="1"/>
  <c r="Q23" i="24"/>
  <c r="Q49" i="24" s="1"/>
  <c r="I24" i="24"/>
  <c r="P24" i="24"/>
  <c r="T25" i="24"/>
  <c r="S25" i="24"/>
  <c r="R26" i="24"/>
  <c r="R36" i="24" s="1"/>
  <c r="Q27" i="24"/>
  <c r="I28" i="24"/>
  <c r="I43" i="24" s="1"/>
  <c r="P28" i="24"/>
  <c r="P43" i="24" s="1"/>
  <c r="T29" i="24"/>
  <c r="S29" i="24"/>
  <c r="R30" i="24"/>
  <c r="R35" i="24" s="1"/>
  <c r="Q2" i="24"/>
  <c r="Q38" i="24" s="1"/>
  <c r="S4" i="24"/>
  <c r="S40" i="24" s="1"/>
  <c r="S8" i="24"/>
  <c r="S41" i="24" s="1"/>
  <c r="S12" i="24"/>
  <c r="P15" i="24"/>
  <c r="P44" i="24" s="1"/>
  <c r="T28" i="24"/>
  <c r="T43" i="24" s="1"/>
  <c r="R5" i="24"/>
  <c r="I7" i="24"/>
  <c r="P7" i="24"/>
  <c r="S16" i="24"/>
  <c r="R17" i="24"/>
  <c r="I19" i="24"/>
  <c r="I42" i="24" s="1"/>
  <c r="I23" i="24"/>
  <c r="I49" i="24" s="1"/>
  <c r="S24" i="24"/>
  <c r="R25" i="24"/>
  <c r="R3" i="24"/>
  <c r="R32" i="24" s="1"/>
  <c r="Q4" i="24"/>
  <c r="Q40" i="24" s="1"/>
  <c r="I5" i="24"/>
  <c r="P5" i="24"/>
  <c r="R7" i="24"/>
  <c r="Q8" i="24"/>
  <c r="Q41" i="24" s="1"/>
  <c r="I9" i="24"/>
  <c r="P9" i="24"/>
  <c r="R11" i="24"/>
  <c r="R39" i="24" s="1"/>
  <c r="Q12" i="24"/>
  <c r="I13" i="24"/>
  <c r="I33" i="24" s="1"/>
  <c r="P13" i="24"/>
  <c r="P33" i="24" s="1"/>
  <c r="R15" i="24"/>
  <c r="R44" i="24" s="1"/>
  <c r="Q16" i="24"/>
  <c r="I17" i="24"/>
  <c r="P17" i="24"/>
  <c r="T18" i="24"/>
  <c r="S18" i="24"/>
  <c r="R19" i="24"/>
  <c r="R42" i="24" s="1"/>
  <c r="Q20" i="24"/>
  <c r="I21" i="24"/>
  <c r="P21" i="24"/>
  <c r="T22" i="24"/>
  <c r="T37" i="24" s="1"/>
  <c r="S22" i="24"/>
  <c r="S37" i="24" s="1"/>
  <c r="R23" i="24"/>
  <c r="R49" i="24" s="1"/>
  <c r="Q24" i="24"/>
  <c r="I25" i="24"/>
  <c r="P25" i="24"/>
  <c r="T26" i="24"/>
  <c r="T36" i="24" s="1"/>
  <c r="S26" i="24"/>
  <c r="S36" i="24" s="1"/>
  <c r="R27" i="24"/>
  <c r="Q28" i="24"/>
  <c r="Q43" i="24" s="1"/>
  <c r="I29" i="24"/>
  <c r="P29" i="24"/>
  <c r="T30" i="24"/>
  <c r="T35" i="24" s="1"/>
  <c r="S30" i="24"/>
  <c r="S35" i="24" s="1"/>
  <c r="S2" i="24"/>
  <c r="S38" i="24" s="1"/>
  <c r="S3" i="24"/>
  <c r="S32" i="24" s="1"/>
  <c r="S7" i="24"/>
  <c r="S11" i="24"/>
  <c r="S39" i="24" s="1"/>
  <c r="P19" i="24"/>
  <c r="P42" i="24" s="1"/>
  <c r="T24" i="24"/>
  <c r="I27" i="24"/>
  <c r="S28" i="24"/>
  <c r="S43" i="24" s="1"/>
  <c r="I2" i="24"/>
  <c r="I38" i="24" s="1"/>
  <c r="P2" i="24"/>
  <c r="P38" i="24" s="1"/>
  <c r="R4" i="24"/>
  <c r="R40" i="24" s="1"/>
  <c r="Q5" i="24"/>
  <c r="I6" i="24"/>
  <c r="I47" i="24" s="1"/>
  <c r="P6" i="24"/>
  <c r="P47" i="24" s="1"/>
  <c r="R8" i="24"/>
  <c r="R41" i="24" s="1"/>
  <c r="Q9" i="24"/>
  <c r="I10" i="24"/>
  <c r="I46" i="24" s="1"/>
  <c r="P10" i="24"/>
  <c r="P46" i="24" s="1"/>
  <c r="R12" i="24"/>
  <c r="Q13" i="24"/>
  <c r="Q33" i="24" s="1"/>
  <c r="I14" i="24"/>
  <c r="I34" i="24" s="1"/>
  <c r="P14" i="24"/>
  <c r="P34" i="24" s="1"/>
  <c r="T15" i="24"/>
  <c r="T44" i="24" s="1"/>
  <c r="S15" i="24"/>
  <c r="S44" i="24" s="1"/>
  <c r="R16" i="24"/>
  <c r="Q17" i="24"/>
  <c r="I18" i="24"/>
  <c r="P18" i="24"/>
  <c r="T19" i="24"/>
  <c r="T42" i="24" s="1"/>
  <c r="S19" i="24"/>
  <c r="S42" i="24" s="1"/>
  <c r="R20" i="24"/>
  <c r="Q21" i="24"/>
  <c r="I22" i="24"/>
  <c r="I37" i="24" s="1"/>
  <c r="P22" i="24"/>
  <c r="P37" i="24" s="1"/>
  <c r="T23" i="24"/>
  <c r="T49" i="24" s="1"/>
  <c r="S23" i="24"/>
  <c r="S49" i="24" s="1"/>
  <c r="R24" i="24"/>
  <c r="Q25" i="24"/>
  <c r="I26" i="24"/>
  <c r="I36" i="24" s="1"/>
  <c r="P26" i="24"/>
  <c r="P36" i="24" s="1"/>
  <c r="T27" i="24"/>
  <c r="S27" i="24"/>
  <c r="R28" i="24"/>
  <c r="R43" i="24" s="1"/>
  <c r="Q29" i="24"/>
  <c r="I30" i="24"/>
  <c r="I35" i="24" s="1"/>
  <c r="P30" i="24"/>
  <c r="P35" i="24" s="1"/>
  <c r="S6" i="24"/>
  <c r="S47" i="24" s="1"/>
  <c r="S10" i="24"/>
  <c r="S46" i="24" s="1"/>
  <c r="S14" i="24"/>
  <c r="S34" i="24" s="1"/>
  <c r="T20" i="24"/>
  <c r="W5" i="24"/>
  <c r="W19" i="24"/>
  <c r="AU35" i="13"/>
  <c r="AU43" i="13"/>
  <c r="AU36" i="13"/>
  <c r="AU37" i="13"/>
  <c r="AU34" i="13"/>
  <c r="AU41" i="13"/>
  <c r="AU47" i="13"/>
  <c r="AU40" i="13"/>
  <c r="AM45" i="13"/>
  <c r="AI45" i="13"/>
  <c r="W25" i="25"/>
  <c r="W5" i="25"/>
  <c r="W6" i="25"/>
  <c r="W7" i="25"/>
  <c r="W9" i="25"/>
  <c r="W13" i="25"/>
  <c r="W17" i="25"/>
  <c r="W23" i="25"/>
  <c r="W27" i="25"/>
  <c r="W29" i="25"/>
  <c r="W22" i="24"/>
  <c r="W28" i="24"/>
  <c r="W11" i="24"/>
  <c r="W21" i="25"/>
  <c r="W14" i="24"/>
  <c r="W2" i="25"/>
  <c r="W4" i="25"/>
  <c r="W62" i="13"/>
  <c r="W76" i="13"/>
  <c r="W65" i="13"/>
  <c r="W51" i="13"/>
  <c r="W66" i="13"/>
  <c r="W52" i="13"/>
  <c r="W53" i="13"/>
  <c r="W67" i="13"/>
  <c r="J31" i="13"/>
  <c r="AK31" i="13"/>
  <c r="AU49" i="13"/>
  <c r="AU42" i="13"/>
  <c r="AU44" i="13"/>
  <c r="AU33" i="13"/>
  <c r="AU39" i="13"/>
  <c r="AS31" i="13"/>
  <c r="AU32" i="13"/>
  <c r="W57" i="13"/>
  <c r="W71" i="13"/>
  <c r="W73" i="13"/>
  <c r="W59" i="13"/>
  <c r="AK45" i="13"/>
  <c r="AJ31" i="13"/>
  <c r="W50" i="13"/>
  <c r="W64" i="13"/>
  <c r="W68" i="13"/>
  <c r="W54" i="13"/>
  <c r="W31" i="13"/>
  <c r="AL31" i="13"/>
  <c r="AT31" i="13"/>
  <c r="W69" i="13"/>
  <c r="W55" i="13"/>
  <c r="W56" i="13"/>
  <c r="W70" i="13"/>
  <c r="W61" i="13"/>
  <c r="W75" i="13"/>
  <c r="W72" i="13"/>
  <c r="W58" i="13"/>
  <c r="W74" i="13"/>
  <c r="W60" i="13"/>
  <c r="W45" i="13"/>
  <c r="AI31" i="13"/>
  <c r="AS45" i="13"/>
  <c r="AU45" i="13" s="1"/>
  <c r="AU46" i="13"/>
  <c r="AM31" i="13"/>
  <c r="L31" i="13"/>
  <c r="J45" i="13"/>
  <c r="J53" i="13"/>
  <c r="J57" i="13"/>
  <c r="J61" i="13"/>
  <c r="J66" i="13"/>
  <c r="J70" i="13"/>
  <c r="J74" i="13"/>
  <c r="L53" i="13"/>
  <c r="L57" i="13"/>
  <c r="L61" i="13"/>
  <c r="L66" i="13"/>
  <c r="L70" i="13"/>
  <c r="L74" i="13"/>
  <c r="AK71" i="13"/>
  <c r="AK57" i="13"/>
  <c r="AM76" i="13"/>
  <c r="AM62" i="13"/>
  <c r="AI76" i="13"/>
  <c r="AI62" i="13"/>
  <c r="AK50" i="13"/>
  <c r="AK64" i="13"/>
  <c r="AL69" i="13"/>
  <c r="AL55" i="13"/>
  <c r="AK65" i="13"/>
  <c r="AK51" i="13"/>
  <c r="AL56" i="13"/>
  <c r="AL70" i="13"/>
  <c r="AJ61" i="13"/>
  <c r="AJ75" i="13"/>
  <c r="AK52" i="13"/>
  <c r="AK66" i="13"/>
  <c r="AL58" i="13"/>
  <c r="AL72" i="13"/>
  <c r="AL60" i="13"/>
  <c r="AL74" i="13"/>
  <c r="AK54" i="13"/>
  <c r="AK68" i="13"/>
  <c r="AM59" i="13"/>
  <c r="AM73" i="13"/>
  <c r="AI59" i="13"/>
  <c r="AI73" i="13"/>
  <c r="AK67" i="13"/>
  <c r="AK53" i="13"/>
  <c r="AT57" i="13"/>
  <c r="AT71" i="13"/>
  <c r="AT76" i="13"/>
  <c r="AT62" i="13"/>
  <c r="AT64" i="13"/>
  <c r="AT50" i="13"/>
  <c r="AT65" i="13"/>
  <c r="AT51" i="13"/>
  <c r="AT66" i="13"/>
  <c r="AT52" i="13"/>
  <c r="AT68" i="13"/>
  <c r="AT54" i="13"/>
  <c r="AT73" i="13"/>
  <c r="AT59" i="13"/>
  <c r="AT53" i="13"/>
  <c r="AT67" i="13"/>
  <c r="J50" i="13"/>
  <c r="J54" i="13"/>
  <c r="J58" i="13"/>
  <c r="J62" i="13"/>
  <c r="L50" i="13"/>
  <c r="L54" i="13"/>
  <c r="L58" i="13"/>
  <c r="L62" i="13"/>
  <c r="AJ57" i="13"/>
  <c r="AJ71" i="13"/>
  <c r="AL62" i="13"/>
  <c r="AL76" i="13"/>
  <c r="AJ64" i="13"/>
  <c r="AJ50" i="13"/>
  <c r="AK69" i="13"/>
  <c r="AK55" i="13"/>
  <c r="AJ51" i="13"/>
  <c r="AJ65" i="13"/>
  <c r="AK56" i="13"/>
  <c r="AK70" i="13"/>
  <c r="AM61" i="13"/>
  <c r="AM75" i="13"/>
  <c r="AI61" i="13"/>
  <c r="AI75" i="13"/>
  <c r="AJ66" i="13"/>
  <c r="AJ52" i="13"/>
  <c r="AK58" i="13"/>
  <c r="AK72" i="13"/>
  <c r="AK60" i="13"/>
  <c r="AK74" i="13"/>
  <c r="AJ68" i="13"/>
  <c r="AJ54" i="13"/>
  <c r="AL73" i="13"/>
  <c r="AL59" i="13"/>
  <c r="AJ53" i="13"/>
  <c r="AJ67" i="13"/>
  <c r="AS57" i="13"/>
  <c r="AS71" i="13"/>
  <c r="AU71" i="13" s="1"/>
  <c r="AS76" i="13"/>
  <c r="AS62" i="13"/>
  <c r="AU62" i="13" s="1"/>
  <c r="AS64" i="13"/>
  <c r="AS50" i="13"/>
  <c r="AS51" i="13"/>
  <c r="AS65" i="13"/>
  <c r="AU65" i="13" s="1"/>
  <c r="AS66" i="13"/>
  <c r="AS52" i="13"/>
  <c r="AS68" i="13"/>
  <c r="AS54" i="13"/>
  <c r="AS59" i="13"/>
  <c r="AU59" i="13" s="1"/>
  <c r="AS73" i="13"/>
  <c r="AS53" i="13"/>
  <c r="AS67" i="13"/>
  <c r="AU67" i="13" s="1"/>
  <c r="J51" i="13"/>
  <c r="J55" i="13"/>
  <c r="J59" i="13"/>
  <c r="L51" i="13"/>
  <c r="L55" i="13"/>
  <c r="L59" i="13"/>
  <c r="AM57" i="13"/>
  <c r="AM71" i="13"/>
  <c r="AI57" i="13"/>
  <c r="AI71" i="13"/>
  <c r="AK62" i="13"/>
  <c r="AK76" i="13"/>
  <c r="AM64" i="13"/>
  <c r="AM50" i="13"/>
  <c r="AI64" i="13"/>
  <c r="AI50" i="13"/>
  <c r="AJ55" i="13"/>
  <c r="AJ69" i="13"/>
  <c r="AM51" i="13"/>
  <c r="AM65" i="13"/>
  <c r="AI51" i="13"/>
  <c r="AI65" i="13"/>
  <c r="AJ70" i="13"/>
  <c r="AJ56" i="13"/>
  <c r="AL75" i="13"/>
  <c r="AL61" i="13"/>
  <c r="AM66" i="13"/>
  <c r="AM52" i="13"/>
  <c r="AI66" i="13"/>
  <c r="AI52" i="13"/>
  <c r="AJ72" i="13"/>
  <c r="AJ58" i="13"/>
  <c r="AJ74" i="13"/>
  <c r="AJ60" i="13"/>
  <c r="AM68" i="13"/>
  <c r="AM54" i="13"/>
  <c r="AI68" i="13"/>
  <c r="AI54" i="13"/>
  <c r="AK73" i="13"/>
  <c r="AK59" i="13"/>
  <c r="AM53" i="13"/>
  <c r="AM67" i="13"/>
  <c r="AI53" i="13"/>
  <c r="AI67" i="13"/>
  <c r="AT69" i="13"/>
  <c r="AT55" i="13"/>
  <c r="AT70" i="13"/>
  <c r="AT56" i="13"/>
  <c r="AT61" i="13"/>
  <c r="AT75" i="13"/>
  <c r="AT72" i="13"/>
  <c r="AT58" i="13"/>
  <c r="AT74" i="13"/>
  <c r="AT60" i="13"/>
  <c r="AL71" i="13"/>
  <c r="AL57" i="13"/>
  <c r="AJ76" i="13"/>
  <c r="AJ62" i="13"/>
  <c r="AL50" i="13"/>
  <c r="AL64" i="13"/>
  <c r="AM55" i="13"/>
  <c r="AM69" i="13"/>
  <c r="AI55" i="13"/>
  <c r="AI69" i="13"/>
  <c r="AL65" i="13"/>
  <c r="AL51" i="13"/>
  <c r="AM70" i="13"/>
  <c r="AM56" i="13"/>
  <c r="AI70" i="13"/>
  <c r="AI56" i="13"/>
  <c r="AK75" i="13"/>
  <c r="AK61" i="13"/>
  <c r="AL52" i="13"/>
  <c r="AL66" i="13"/>
  <c r="AM72" i="13"/>
  <c r="AM58" i="13"/>
  <c r="AI72" i="13"/>
  <c r="AI58" i="13"/>
  <c r="AM74" i="13"/>
  <c r="AM60" i="13"/>
  <c r="AI74" i="13"/>
  <c r="AI60" i="13"/>
  <c r="AL54" i="13"/>
  <c r="AL68" i="13"/>
  <c r="AJ59" i="13"/>
  <c r="AJ73" i="13"/>
  <c r="AL67" i="13"/>
  <c r="AL53" i="13"/>
  <c r="AS55" i="13"/>
  <c r="AU55" i="13" s="1"/>
  <c r="AS69" i="13"/>
  <c r="AS70" i="13"/>
  <c r="AS56" i="13"/>
  <c r="AS61" i="13"/>
  <c r="AS75" i="13"/>
  <c r="AU75" i="13" s="1"/>
  <c r="AS72" i="13"/>
  <c r="AS58" i="13"/>
  <c r="AS74" i="13"/>
  <c r="AS60" i="13"/>
  <c r="AU60" i="13" s="1"/>
  <c r="W3" i="26"/>
  <c r="W5" i="26"/>
  <c r="W11" i="26"/>
  <c r="W13" i="26"/>
  <c r="W15" i="26"/>
  <c r="W19" i="26"/>
  <c r="W23" i="26"/>
  <c r="W25" i="26"/>
  <c r="W27" i="26"/>
  <c r="W29" i="26"/>
  <c r="W2" i="26"/>
  <c r="W4" i="26"/>
  <c r="W6" i="26"/>
  <c r="W8" i="26"/>
  <c r="W10" i="26"/>
  <c r="W12" i="26"/>
  <c r="W14" i="26"/>
  <c r="W16" i="26"/>
  <c r="W18" i="26"/>
  <c r="W20" i="26"/>
  <c r="W22" i="26"/>
  <c r="W24" i="26"/>
  <c r="W26" i="26"/>
  <c r="W28" i="26"/>
  <c r="W30" i="26"/>
  <c r="W12" i="25"/>
  <c r="W16" i="25"/>
  <c r="W28" i="25"/>
  <c r="W3" i="25"/>
  <c r="W11" i="25"/>
  <c r="W15" i="25"/>
  <c r="W19" i="25"/>
  <c r="W10" i="25"/>
  <c r="W14" i="25"/>
  <c r="W18" i="25"/>
  <c r="W22" i="25"/>
  <c r="W26" i="25"/>
  <c r="W30" i="25"/>
  <c r="W8" i="25"/>
  <c r="W20" i="25"/>
  <c r="W24" i="25"/>
  <c r="W4" i="24"/>
  <c r="W8" i="24"/>
  <c r="W3" i="24"/>
  <c r="W7" i="24"/>
  <c r="W2" i="24"/>
  <c r="W6" i="24"/>
  <c r="W9" i="24"/>
  <c r="W13" i="24"/>
  <c r="W15" i="24"/>
  <c r="W17" i="24"/>
  <c r="W21" i="24"/>
  <c r="W23" i="24"/>
  <c r="W25" i="24"/>
  <c r="W27" i="24"/>
  <c r="W29" i="24"/>
  <c r="W10" i="24"/>
  <c r="W12" i="24"/>
  <c r="W16" i="24"/>
  <c r="W18" i="24"/>
  <c r="W20" i="24"/>
  <c r="W24" i="24"/>
  <c r="W26" i="24"/>
  <c r="Z72" i="26" l="1"/>
  <c r="Z56" i="25"/>
  <c r="Z66" i="25"/>
  <c r="Z67" i="25"/>
  <c r="Z53" i="25"/>
  <c r="Z52" i="25"/>
  <c r="X48" i="26"/>
  <c r="Y48" i="26"/>
  <c r="Z57" i="25"/>
  <c r="Z70" i="25"/>
  <c r="Z73" i="25"/>
  <c r="Z71" i="25"/>
  <c r="Z76" i="25"/>
  <c r="I48" i="25"/>
  <c r="Z31" i="26"/>
  <c r="Z54" i="24"/>
  <c r="Y48" i="25"/>
  <c r="R48" i="25"/>
  <c r="Q45" i="24"/>
  <c r="Z55" i="24"/>
  <c r="Z31" i="24"/>
  <c r="Z65" i="24"/>
  <c r="Z58" i="26"/>
  <c r="P48" i="26"/>
  <c r="S48" i="26"/>
  <c r="Z73" i="26"/>
  <c r="Z66" i="26"/>
  <c r="Z67" i="26"/>
  <c r="Z55" i="26"/>
  <c r="Z74" i="26"/>
  <c r="I48" i="26"/>
  <c r="Z53" i="26"/>
  <c r="Z60" i="26"/>
  <c r="T48" i="26"/>
  <c r="Z51" i="26"/>
  <c r="Z62" i="25"/>
  <c r="Z68" i="25"/>
  <c r="T48" i="25"/>
  <c r="P48" i="25"/>
  <c r="Z51" i="25"/>
  <c r="Z61" i="25"/>
  <c r="Z45" i="25"/>
  <c r="Z75" i="25"/>
  <c r="Z59" i="25"/>
  <c r="S48" i="25"/>
  <c r="X48" i="24"/>
  <c r="S31" i="24"/>
  <c r="Z60" i="24"/>
  <c r="Z74" i="24"/>
  <c r="S45" i="24"/>
  <c r="T31" i="24"/>
  <c r="Z69" i="24"/>
  <c r="Z66" i="24"/>
  <c r="U48" i="13"/>
  <c r="AU72" i="13"/>
  <c r="AU53" i="13"/>
  <c r="AU76" i="13"/>
  <c r="AU61" i="13"/>
  <c r="AU66" i="13"/>
  <c r="T56" i="24"/>
  <c r="T70" i="24"/>
  <c r="I53" i="24"/>
  <c r="I67" i="24"/>
  <c r="AU50" i="13"/>
  <c r="Q53" i="24"/>
  <c r="Q67" i="24"/>
  <c r="P31" i="24"/>
  <c r="R31" i="24"/>
  <c r="R53" i="24"/>
  <c r="R67" i="24"/>
  <c r="Q76" i="24"/>
  <c r="Q62" i="24"/>
  <c r="I56" i="24"/>
  <c r="I70" i="24"/>
  <c r="R45" i="24"/>
  <c r="Z76" i="24"/>
  <c r="Z68" i="24"/>
  <c r="Z45" i="26"/>
  <c r="G63" i="26"/>
  <c r="Z68" i="26"/>
  <c r="T63" i="25"/>
  <c r="Z55" i="25"/>
  <c r="Z71" i="26"/>
  <c r="Z58" i="24"/>
  <c r="Z56" i="26"/>
  <c r="P59" i="24"/>
  <c r="P73" i="24"/>
  <c r="AU74" i="13"/>
  <c r="I63" i="25"/>
  <c r="Z62" i="24"/>
  <c r="T63" i="26"/>
  <c r="Z71" i="24"/>
  <c r="Z67" i="24"/>
  <c r="Z54" i="26"/>
  <c r="Z65" i="25"/>
  <c r="Z57" i="26"/>
  <c r="Z72" i="24"/>
  <c r="Z52" i="26"/>
  <c r="AU58" i="13"/>
  <c r="P71" i="24"/>
  <c r="P57" i="24"/>
  <c r="P65" i="24"/>
  <c r="P51" i="24"/>
  <c r="Q60" i="24"/>
  <c r="Q74" i="24"/>
  <c r="S50" i="24"/>
  <c r="S64" i="24"/>
  <c r="R61" i="24"/>
  <c r="R75" i="24"/>
  <c r="Y63" i="25"/>
  <c r="S63" i="26"/>
  <c r="Z57" i="24"/>
  <c r="Z53" i="24"/>
  <c r="R63" i="25"/>
  <c r="I71" i="24"/>
  <c r="I57" i="24"/>
  <c r="I65" i="24"/>
  <c r="I51" i="24"/>
  <c r="R50" i="24"/>
  <c r="R64" i="24"/>
  <c r="S60" i="24"/>
  <c r="S74" i="24"/>
  <c r="T50" i="24"/>
  <c r="T64" i="24"/>
  <c r="S52" i="24"/>
  <c r="S66" i="24"/>
  <c r="Q59" i="24"/>
  <c r="Q73" i="24"/>
  <c r="Z59" i="26"/>
  <c r="Q57" i="24"/>
  <c r="Q71" i="24"/>
  <c r="Q51" i="24"/>
  <c r="Q65" i="24"/>
  <c r="Q70" i="24"/>
  <c r="Q56" i="24"/>
  <c r="P54" i="24"/>
  <c r="P68" i="24"/>
  <c r="S55" i="24"/>
  <c r="S69" i="24"/>
  <c r="P55" i="24"/>
  <c r="P69" i="24"/>
  <c r="T52" i="24"/>
  <c r="T66" i="24"/>
  <c r="Z64" i="26"/>
  <c r="X63" i="26"/>
  <c r="Z64" i="25"/>
  <c r="X63" i="25"/>
  <c r="Z76" i="26"/>
  <c r="Q48" i="26"/>
  <c r="Z73" i="24"/>
  <c r="AU57" i="13"/>
  <c r="R56" i="24"/>
  <c r="R70" i="24"/>
  <c r="R60" i="24"/>
  <c r="R74" i="24"/>
  <c r="I62" i="24"/>
  <c r="I76" i="24"/>
  <c r="R62" i="24"/>
  <c r="R76" i="24"/>
  <c r="P58" i="24"/>
  <c r="P72" i="24"/>
  <c r="Z50" i="26"/>
  <c r="Z51" i="24"/>
  <c r="Z50" i="25"/>
  <c r="Z62" i="26"/>
  <c r="Q63" i="26"/>
  <c r="Z59" i="24"/>
  <c r="G48" i="26"/>
  <c r="AU56" i="13"/>
  <c r="AU54" i="13"/>
  <c r="S62" i="24"/>
  <c r="S76" i="24"/>
  <c r="P45" i="24"/>
  <c r="T55" i="24"/>
  <c r="T69" i="24"/>
  <c r="S61" i="24"/>
  <c r="S75" i="24"/>
  <c r="I54" i="24"/>
  <c r="I68" i="24"/>
  <c r="I69" i="24"/>
  <c r="I55" i="24"/>
  <c r="I58" i="24"/>
  <c r="I72" i="24"/>
  <c r="R54" i="24"/>
  <c r="R68" i="24"/>
  <c r="X48" i="25"/>
  <c r="Z48" i="25" s="1"/>
  <c r="Z75" i="24"/>
  <c r="Z58" i="25"/>
  <c r="Z69" i="26"/>
  <c r="Z70" i="24"/>
  <c r="S63" i="25"/>
  <c r="Z60" i="25"/>
  <c r="AU70" i="13"/>
  <c r="AU68" i="13"/>
  <c r="T62" i="24"/>
  <c r="T76" i="24"/>
  <c r="I45" i="24"/>
  <c r="T61" i="24"/>
  <c r="T75" i="24"/>
  <c r="Q31" i="24"/>
  <c r="Y63" i="24"/>
  <c r="Z61" i="24"/>
  <c r="G48" i="25"/>
  <c r="Y63" i="26"/>
  <c r="Z72" i="25"/>
  <c r="Z56" i="24"/>
  <c r="R48" i="26"/>
  <c r="Z75" i="26"/>
  <c r="Z74" i="25"/>
  <c r="AU52" i="13"/>
  <c r="P61" i="24"/>
  <c r="P75" i="24"/>
  <c r="Q54" i="24"/>
  <c r="Q68" i="24"/>
  <c r="P50" i="24"/>
  <c r="P64" i="24"/>
  <c r="P52" i="24"/>
  <c r="P66" i="24"/>
  <c r="R59" i="24"/>
  <c r="R73" i="24"/>
  <c r="R66" i="24"/>
  <c r="R52" i="24"/>
  <c r="S71" i="24"/>
  <c r="S57" i="24"/>
  <c r="R57" i="24"/>
  <c r="R71" i="24"/>
  <c r="Z65" i="26"/>
  <c r="Z52" i="24"/>
  <c r="Z61" i="26"/>
  <c r="Z54" i="25"/>
  <c r="I75" i="24"/>
  <c r="I61" i="24"/>
  <c r="S73" i="24"/>
  <c r="S59" i="24"/>
  <c r="I50" i="24"/>
  <c r="I64" i="24"/>
  <c r="I52" i="24"/>
  <c r="I66" i="24"/>
  <c r="P53" i="24"/>
  <c r="P67" i="24"/>
  <c r="S58" i="24"/>
  <c r="S72" i="24"/>
  <c r="T57" i="24"/>
  <c r="T71" i="24"/>
  <c r="S65" i="24"/>
  <c r="S51" i="24"/>
  <c r="P60" i="24"/>
  <c r="P74" i="24"/>
  <c r="R51" i="24"/>
  <c r="R65" i="24"/>
  <c r="I31" i="24"/>
  <c r="R63" i="26"/>
  <c r="G63" i="25"/>
  <c r="I63" i="26"/>
  <c r="G48" i="24"/>
  <c r="Q66" i="24"/>
  <c r="Q52" i="24"/>
  <c r="Q72" i="24"/>
  <c r="Q58" i="24"/>
  <c r="T51" i="24"/>
  <c r="T65" i="24"/>
  <c r="I60" i="24"/>
  <c r="I74" i="24"/>
  <c r="S56" i="24"/>
  <c r="S70" i="24"/>
  <c r="P63" i="26"/>
  <c r="Z64" i="24"/>
  <c r="X63" i="24"/>
  <c r="Q48" i="25"/>
  <c r="P63" i="25"/>
  <c r="G63" i="24"/>
  <c r="U63" i="13"/>
  <c r="Q64" i="24"/>
  <c r="Q50" i="24"/>
  <c r="Q55" i="24"/>
  <c r="Q69" i="24"/>
  <c r="R55" i="24"/>
  <c r="R69" i="24"/>
  <c r="R72" i="24"/>
  <c r="R58" i="24"/>
  <c r="I59" i="24"/>
  <c r="I73" i="24"/>
  <c r="P56" i="24"/>
  <c r="P70" i="24"/>
  <c r="Z69" i="25"/>
  <c r="Y48" i="24"/>
  <c r="Z50" i="24"/>
  <c r="Z70" i="26"/>
  <c r="Q63" i="25"/>
  <c r="AT48" i="13"/>
  <c r="AU31" i="13"/>
  <c r="AL48" i="13"/>
  <c r="AI48" i="13"/>
  <c r="AJ48" i="13"/>
  <c r="AK48" i="13"/>
  <c r="AJ63" i="13"/>
  <c r="J48" i="13"/>
  <c r="W63" i="13"/>
  <c r="AL63" i="13"/>
  <c r="L63" i="13"/>
  <c r="AU64" i="13"/>
  <c r="AS63" i="13"/>
  <c r="L48" i="13"/>
  <c r="AT63" i="13"/>
  <c r="W48" i="13"/>
  <c r="AI63" i="13"/>
  <c r="AU51" i="13"/>
  <c r="AS48" i="13"/>
  <c r="AU69" i="13"/>
  <c r="AM48" i="13"/>
  <c r="AU73" i="13"/>
  <c r="AK63" i="13"/>
  <c r="J63" i="13"/>
  <c r="AM63" i="13"/>
  <c r="Z48" i="26" l="1"/>
  <c r="Z63" i="24"/>
  <c r="R48" i="24"/>
  <c r="Z48" i="24"/>
  <c r="Z63" i="25"/>
  <c r="S48" i="24"/>
  <c r="I48" i="24"/>
  <c r="T48" i="24"/>
  <c r="P63" i="24"/>
  <c r="Z63" i="26"/>
  <c r="P48" i="24"/>
  <c r="Q63" i="24"/>
  <c r="Q48" i="24"/>
  <c r="T63" i="24"/>
  <c r="I63" i="24"/>
  <c r="S63" i="24"/>
  <c r="R63" i="24"/>
  <c r="AU48" i="13"/>
  <c r="AU63" i="13"/>
  <c r="W12" i="3" l="1"/>
  <c r="W11" i="3"/>
  <c r="W10" i="3"/>
  <c r="W5" i="3" s="1"/>
  <c r="T10" i="3"/>
  <c r="T11" i="3" s="1"/>
  <c r="T7" i="3" s="1"/>
  <c r="W9" i="3"/>
  <c r="T9" i="3"/>
  <c r="T8" i="3" s="1"/>
  <c r="W8" i="3"/>
  <c r="W7" i="3"/>
  <c r="Q7" i="3"/>
  <c r="W6" i="3"/>
  <c r="T6" i="3"/>
  <c r="N6" i="3"/>
  <c r="W3" i="3"/>
  <c r="T3" i="3"/>
  <c r="K3" i="3"/>
  <c r="H3" i="3"/>
  <c r="E3" i="3"/>
  <c r="Q2" i="3"/>
  <c r="D29" i="26" l="1"/>
  <c r="D23" i="26"/>
  <c r="D49" i="26" s="1"/>
  <c r="D17" i="26"/>
  <c r="D11" i="26"/>
  <c r="D39" i="26" s="1"/>
  <c r="F39" i="26" s="1"/>
  <c r="D5" i="26"/>
  <c r="D30" i="26"/>
  <c r="D35" i="26" s="1"/>
  <c r="F35" i="26" s="1"/>
  <c r="D24" i="26"/>
  <c r="D18" i="26"/>
  <c r="D12" i="26"/>
  <c r="D25" i="26"/>
  <c r="D19" i="26"/>
  <c r="D42" i="26" s="1"/>
  <c r="F42" i="26" s="1"/>
  <c r="D13" i="26"/>
  <c r="D33" i="26" s="1"/>
  <c r="F33" i="26" s="1"/>
  <c r="D26" i="26"/>
  <c r="D36" i="26" s="1"/>
  <c r="F36" i="26" s="1"/>
  <c r="D20" i="26"/>
  <c r="D14" i="26"/>
  <c r="D34" i="26" s="1"/>
  <c r="D8" i="26"/>
  <c r="D41" i="26" s="1"/>
  <c r="F41" i="26" s="1"/>
  <c r="D27" i="26"/>
  <c r="D21" i="26"/>
  <c r="D15" i="26"/>
  <c r="D44" i="26" s="1"/>
  <c r="F44" i="26" s="1"/>
  <c r="D9" i="26"/>
  <c r="D29" i="25"/>
  <c r="D23" i="25"/>
  <c r="D49" i="25" s="1"/>
  <c r="F49" i="25" s="1"/>
  <c r="D17" i="25"/>
  <c r="D11" i="25"/>
  <c r="D39" i="25" s="1"/>
  <c r="F39" i="25" s="1"/>
  <c r="D5" i="25"/>
  <c r="D28" i="24"/>
  <c r="D22" i="24"/>
  <c r="D16" i="24"/>
  <c r="D10" i="24"/>
  <c r="D4" i="24"/>
  <c r="D6" i="26"/>
  <c r="D47" i="26" s="1"/>
  <c r="F47" i="26" s="1"/>
  <c r="D25" i="12"/>
  <c r="D19" i="12"/>
  <c r="D13" i="12"/>
  <c r="D7" i="12"/>
  <c r="D30" i="10"/>
  <c r="D24" i="10"/>
  <c r="D28" i="26"/>
  <c r="D43" i="26" s="1"/>
  <c r="F43" i="26" s="1"/>
  <c r="D30" i="25"/>
  <c r="D35" i="25" s="1"/>
  <c r="F35" i="25" s="1"/>
  <c r="D24" i="25"/>
  <c r="D18" i="25"/>
  <c r="D12" i="25"/>
  <c r="D6" i="25"/>
  <c r="D47" i="25" s="1"/>
  <c r="D29" i="24"/>
  <c r="D23" i="24"/>
  <c r="D17" i="24"/>
  <c r="D11" i="24"/>
  <c r="D5" i="24"/>
  <c r="D7" i="26"/>
  <c r="D26" i="12"/>
  <c r="D20" i="12"/>
  <c r="D14" i="12"/>
  <c r="D8" i="12"/>
  <c r="D2" i="12"/>
  <c r="D25" i="10"/>
  <c r="D19" i="10"/>
  <c r="D16" i="26"/>
  <c r="D2" i="26"/>
  <c r="D38" i="26" s="1"/>
  <c r="F38" i="26" s="1"/>
  <c r="D25" i="25"/>
  <c r="D19" i="25"/>
  <c r="D42" i="25" s="1"/>
  <c r="F42" i="25" s="1"/>
  <c r="D13" i="25"/>
  <c r="D33" i="25" s="1"/>
  <c r="F33" i="25" s="1"/>
  <c r="D7" i="25"/>
  <c r="D30" i="24"/>
  <c r="D24" i="24"/>
  <c r="D18" i="24"/>
  <c r="D12" i="24"/>
  <c r="D6" i="24"/>
  <c r="D27" i="12"/>
  <c r="D21" i="12"/>
  <c r="D15" i="12"/>
  <c r="D9" i="12"/>
  <c r="D3" i="12"/>
  <c r="D26" i="10"/>
  <c r="D3" i="26"/>
  <c r="D32" i="26" s="1"/>
  <c r="F32" i="26" s="1"/>
  <c r="D26" i="25"/>
  <c r="D36" i="25" s="1"/>
  <c r="F36" i="25" s="1"/>
  <c r="D20" i="25"/>
  <c r="D14" i="25"/>
  <c r="D34" i="25" s="1"/>
  <c r="F34" i="25" s="1"/>
  <c r="D8" i="25"/>
  <c r="D41" i="25" s="1"/>
  <c r="F41" i="25" s="1"/>
  <c r="D2" i="25"/>
  <c r="D38" i="25" s="1"/>
  <c r="F38" i="25" s="1"/>
  <c r="D25" i="24"/>
  <c r="D19" i="24"/>
  <c r="D13" i="24"/>
  <c r="D7" i="24"/>
  <c r="D28" i="12"/>
  <c r="D22" i="12"/>
  <c r="D16" i="12"/>
  <c r="D10" i="12"/>
  <c r="D4" i="12"/>
  <c r="D27" i="10"/>
  <c r="D4" i="26"/>
  <c r="D40" i="26" s="1"/>
  <c r="F40" i="26" s="1"/>
  <c r="D27" i="25"/>
  <c r="D21" i="25"/>
  <c r="D15" i="25"/>
  <c r="D44" i="25" s="1"/>
  <c r="F44" i="25" s="1"/>
  <c r="D9" i="25"/>
  <c r="D3" i="25"/>
  <c r="D32" i="25" s="1"/>
  <c r="D26" i="24"/>
  <c r="D20" i="24"/>
  <c r="D14" i="24"/>
  <c r="D8" i="24"/>
  <c r="D2" i="24"/>
  <c r="D22" i="26"/>
  <c r="D37" i="26" s="1"/>
  <c r="F37" i="26" s="1"/>
  <c r="D29" i="12"/>
  <c r="D23" i="12"/>
  <c r="D17" i="12"/>
  <c r="D11" i="12"/>
  <c r="D5" i="12"/>
  <c r="D28" i="10"/>
  <c r="D22" i="10"/>
  <c r="D16" i="10"/>
  <c r="D28" i="25"/>
  <c r="D43" i="25" s="1"/>
  <c r="F43" i="25" s="1"/>
  <c r="D22" i="25"/>
  <c r="D37" i="25" s="1"/>
  <c r="F37" i="25" s="1"/>
  <c r="D16" i="25"/>
  <c r="D10" i="25"/>
  <c r="D46" i="25" s="1"/>
  <c r="F46" i="25" s="1"/>
  <c r="D4" i="25"/>
  <c r="D40" i="25" s="1"/>
  <c r="F40" i="25" s="1"/>
  <c r="D27" i="24"/>
  <c r="D21" i="24"/>
  <c r="D15" i="24"/>
  <c r="D9" i="24"/>
  <c r="D3" i="24"/>
  <c r="D11" i="10"/>
  <c r="D5" i="10"/>
  <c r="D28" i="8"/>
  <c r="D22" i="8"/>
  <c r="D16" i="8"/>
  <c r="D10" i="8"/>
  <c r="D4" i="8"/>
  <c r="D6" i="12"/>
  <c r="D17" i="10"/>
  <c r="D12" i="10"/>
  <c r="D6" i="10"/>
  <c r="D29" i="8"/>
  <c r="D23" i="8"/>
  <c r="D17" i="8"/>
  <c r="D11" i="8"/>
  <c r="D5" i="8"/>
  <c r="D23" i="10"/>
  <c r="D18" i="10"/>
  <c r="D24" i="12"/>
  <c r="D13" i="10"/>
  <c r="D7" i="10"/>
  <c r="D30" i="8"/>
  <c r="D24" i="8"/>
  <c r="D18" i="8"/>
  <c r="D12" i="8"/>
  <c r="D6" i="8"/>
  <c r="D18" i="12"/>
  <c r="D12" i="12"/>
  <c r="D14" i="10"/>
  <c r="D8" i="10"/>
  <c r="D2" i="10"/>
  <c r="D25" i="8"/>
  <c r="D19" i="8"/>
  <c r="D13" i="8"/>
  <c r="D7" i="8"/>
  <c r="D29" i="10"/>
  <c r="D20" i="10"/>
  <c r="D15" i="10"/>
  <c r="D9" i="10"/>
  <c r="D3" i="10"/>
  <c r="D26" i="8"/>
  <c r="D20" i="8"/>
  <c r="D14" i="8"/>
  <c r="D8" i="8"/>
  <c r="D2" i="8"/>
  <c r="D10" i="26"/>
  <c r="D46" i="26" s="1"/>
  <c r="D30" i="12"/>
  <c r="D21" i="10"/>
  <c r="D10" i="10"/>
  <c r="D4" i="10"/>
  <c r="D27" i="8"/>
  <c r="D21" i="8"/>
  <c r="D15" i="8"/>
  <c r="D9" i="8"/>
  <c r="D3" i="8"/>
  <c r="H29" i="25"/>
  <c r="H26" i="25"/>
  <c r="H36" i="25" s="1"/>
  <c r="J36" i="25" s="1"/>
  <c r="H23" i="25"/>
  <c r="H49" i="25" s="1"/>
  <c r="H20" i="25"/>
  <c r="H17" i="25"/>
  <c r="H14" i="25"/>
  <c r="H34" i="25" s="1"/>
  <c r="J34" i="25" s="1"/>
  <c r="H11" i="25"/>
  <c r="H39" i="25" s="1"/>
  <c r="J39" i="25" s="1"/>
  <c r="H8" i="25"/>
  <c r="H41" i="25" s="1"/>
  <c r="J41" i="25" s="1"/>
  <c r="H5" i="25"/>
  <c r="H2" i="25"/>
  <c r="H38" i="25" s="1"/>
  <c r="J38" i="25" s="1"/>
  <c r="H10" i="8"/>
  <c r="H22" i="8"/>
  <c r="H28" i="26"/>
  <c r="H43" i="26" s="1"/>
  <c r="J43" i="26" s="1"/>
  <c r="H25" i="26"/>
  <c r="H22" i="26"/>
  <c r="H37" i="26" s="1"/>
  <c r="J37" i="26" s="1"/>
  <c r="H27" i="12"/>
  <c r="H23" i="12"/>
  <c r="H19" i="12"/>
  <c r="H15" i="12"/>
  <c r="H11" i="12"/>
  <c r="H7" i="12"/>
  <c r="H3" i="12"/>
  <c r="H28" i="10"/>
  <c r="H24" i="10"/>
  <c r="H20" i="10"/>
  <c r="H16" i="10"/>
  <c r="H12" i="10"/>
  <c r="H8" i="10"/>
  <c r="H4" i="10"/>
  <c r="H30" i="24"/>
  <c r="H35" i="24" s="1"/>
  <c r="J35" i="24" s="1"/>
  <c r="H27" i="24"/>
  <c r="H24" i="24"/>
  <c r="H21" i="24"/>
  <c r="H18" i="24"/>
  <c r="H15" i="24"/>
  <c r="H44" i="24" s="1"/>
  <c r="J44" i="24" s="1"/>
  <c r="H12" i="24"/>
  <c r="H9" i="24"/>
  <c r="H6" i="24"/>
  <c r="H47" i="24" s="1"/>
  <c r="H3" i="24"/>
  <c r="H32" i="24" s="1"/>
  <c r="H11" i="8"/>
  <c r="H23" i="8"/>
  <c r="H19" i="26"/>
  <c r="H42" i="26" s="1"/>
  <c r="J42" i="26" s="1"/>
  <c r="H16" i="26"/>
  <c r="H13" i="26"/>
  <c r="H33" i="26" s="1"/>
  <c r="J33" i="26" s="1"/>
  <c r="H10" i="26"/>
  <c r="H46" i="26" s="1"/>
  <c r="H7" i="26"/>
  <c r="H4" i="26"/>
  <c r="H40" i="26" s="1"/>
  <c r="J40" i="26" s="1"/>
  <c r="H12" i="8"/>
  <c r="H24" i="8"/>
  <c r="H13" i="8"/>
  <c r="H25" i="8"/>
  <c r="H28" i="25"/>
  <c r="H43" i="25" s="1"/>
  <c r="J43" i="25" s="1"/>
  <c r="H25" i="25"/>
  <c r="H22" i="25"/>
  <c r="H37" i="25" s="1"/>
  <c r="J37" i="25" s="1"/>
  <c r="H19" i="25"/>
  <c r="H42" i="25" s="1"/>
  <c r="J42" i="25" s="1"/>
  <c r="H16" i="25"/>
  <c r="H13" i="25"/>
  <c r="H33" i="25" s="1"/>
  <c r="J33" i="25" s="1"/>
  <c r="H10" i="25"/>
  <c r="H46" i="25" s="1"/>
  <c r="H7" i="25"/>
  <c r="H4" i="25"/>
  <c r="H40" i="25" s="1"/>
  <c r="J40" i="25" s="1"/>
  <c r="H28" i="12"/>
  <c r="H24" i="12"/>
  <c r="H20" i="12"/>
  <c r="H16" i="12"/>
  <c r="H12" i="12"/>
  <c r="H8" i="12"/>
  <c r="H4" i="12"/>
  <c r="H29" i="10"/>
  <c r="H25" i="10"/>
  <c r="H21" i="10"/>
  <c r="H17" i="10"/>
  <c r="H13" i="10"/>
  <c r="H9" i="10"/>
  <c r="H5" i="10"/>
  <c r="H14" i="8"/>
  <c r="H26" i="8"/>
  <c r="H30" i="26"/>
  <c r="H35" i="26" s="1"/>
  <c r="J35" i="26" s="1"/>
  <c r="H27" i="26"/>
  <c r="H24" i="26"/>
  <c r="H29" i="24"/>
  <c r="H26" i="24"/>
  <c r="H36" i="24" s="1"/>
  <c r="J36" i="24" s="1"/>
  <c r="H23" i="24"/>
  <c r="H49" i="24" s="1"/>
  <c r="J49" i="24" s="1"/>
  <c r="H20" i="24"/>
  <c r="H17" i="24"/>
  <c r="H14" i="24"/>
  <c r="H34" i="24" s="1"/>
  <c r="J34" i="24" s="1"/>
  <c r="H11" i="24"/>
  <c r="H39" i="24" s="1"/>
  <c r="J39" i="24" s="1"/>
  <c r="H8" i="24"/>
  <c r="H41" i="24" s="1"/>
  <c r="J41" i="24" s="1"/>
  <c r="H5" i="24"/>
  <c r="H2" i="24"/>
  <c r="H38" i="24" s="1"/>
  <c r="J38" i="24" s="1"/>
  <c r="H3" i="8"/>
  <c r="H15" i="8"/>
  <c r="H27" i="8"/>
  <c r="H21" i="26"/>
  <c r="H18" i="26"/>
  <c r="H15" i="26"/>
  <c r="H44" i="26" s="1"/>
  <c r="J44" i="26" s="1"/>
  <c r="H12" i="26"/>
  <c r="H9" i="26"/>
  <c r="H6" i="26"/>
  <c r="H47" i="26" s="1"/>
  <c r="J47" i="26" s="1"/>
  <c r="H3" i="26"/>
  <c r="H32" i="26" s="1"/>
  <c r="H29" i="12"/>
  <c r="H25" i="12"/>
  <c r="H21" i="12"/>
  <c r="H17" i="12"/>
  <c r="H13" i="12"/>
  <c r="H9" i="12"/>
  <c r="H5" i="12"/>
  <c r="H30" i="10"/>
  <c r="H26" i="10"/>
  <c r="H22" i="10"/>
  <c r="H18" i="10"/>
  <c r="H14" i="10"/>
  <c r="H10" i="10"/>
  <c r="H6" i="10"/>
  <c r="H2" i="10"/>
  <c r="H5" i="8"/>
  <c r="H17" i="8"/>
  <c r="H29" i="8"/>
  <c r="H30" i="25"/>
  <c r="H35" i="25" s="1"/>
  <c r="J35" i="25" s="1"/>
  <c r="H27" i="25"/>
  <c r="H24" i="25"/>
  <c r="H21" i="25"/>
  <c r="H18" i="25"/>
  <c r="H15" i="25"/>
  <c r="H44" i="25" s="1"/>
  <c r="J44" i="25" s="1"/>
  <c r="H12" i="25"/>
  <c r="H9" i="25"/>
  <c r="H6" i="25"/>
  <c r="H47" i="25" s="1"/>
  <c r="J47" i="25" s="1"/>
  <c r="H3" i="25"/>
  <c r="H32" i="25" s="1"/>
  <c r="H6" i="8"/>
  <c r="H18" i="8"/>
  <c r="H30" i="8"/>
  <c r="H29" i="26"/>
  <c r="H26" i="26"/>
  <c r="H36" i="26" s="1"/>
  <c r="J36" i="26" s="1"/>
  <c r="H23" i="26"/>
  <c r="H49" i="26" s="1"/>
  <c r="J49" i="26" s="1"/>
  <c r="H28" i="24"/>
  <c r="H43" i="24" s="1"/>
  <c r="J43" i="24" s="1"/>
  <c r="H25" i="24"/>
  <c r="H22" i="24"/>
  <c r="H37" i="24" s="1"/>
  <c r="J37" i="24" s="1"/>
  <c r="H19" i="24"/>
  <c r="H42" i="24" s="1"/>
  <c r="J42" i="24" s="1"/>
  <c r="H16" i="24"/>
  <c r="H13" i="24"/>
  <c r="H33" i="24" s="1"/>
  <c r="J33" i="24" s="1"/>
  <c r="H10" i="24"/>
  <c r="H46" i="24" s="1"/>
  <c r="J46" i="24" s="1"/>
  <c r="H7" i="24"/>
  <c r="H4" i="24"/>
  <c r="H40" i="24" s="1"/>
  <c r="J40" i="24" s="1"/>
  <c r="H7" i="8"/>
  <c r="H19" i="8"/>
  <c r="H2" i="8"/>
  <c r="H20" i="26"/>
  <c r="H17" i="26"/>
  <c r="H14" i="26"/>
  <c r="H34" i="26" s="1"/>
  <c r="J34" i="26" s="1"/>
  <c r="H11" i="26"/>
  <c r="H39" i="26" s="1"/>
  <c r="J39" i="26" s="1"/>
  <c r="H8" i="26"/>
  <c r="H41" i="26" s="1"/>
  <c r="J41" i="26" s="1"/>
  <c r="H5" i="26"/>
  <c r="H2" i="26"/>
  <c r="H38" i="26" s="1"/>
  <c r="J38" i="26" s="1"/>
  <c r="H30" i="12"/>
  <c r="H26" i="12"/>
  <c r="H22" i="12"/>
  <c r="H18" i="12"/>
  <c r="H14" i="12"/>
  <c r="H10" i="12"/>
  <c r="H6" i="12"/>
  <c r="H2" i="12"/>
  <c r="H27" i="10"/>
  <c r="H23" i="10"/>
  <c r="H19" i="10"/>
  <c r="H15" i="10"/>
  <c r="H11" i="10"/>
  <c r="H7" i="10"/>
  <c r="H3" i="10"/>
  <c r="H8" i="8"/>
  <c r="H20" i="8"/>
  <c r="H4" i="8"/>
  <c r="H9" i="8"/>
  <c r="H16" i="8"/>
  <c r="H21" i="8"/>
  <c r="H28" i="8"/>
  <c r="C2" i="27"/>
  <c r="C38" i="27" s="1"/>
  <c r="E30" i="27"/>
  <c r="E35" i="27" s="1"/>
  <c r="K29" i="27"/>
  <c r="M27" i="27"/>
  <c r="S26" i="27"/>
  <c r="S36" i="27" s="1"/>
  <c r="T25" i="27"/>
  <c r="U24" i="27"/>
  <c r="V23" i="27"/>
  <c r="V49" i="27" s="1"/>
  <c r="W22" i="27"/>
  <c r="W37" i="27" s="1"/>
  <c r="AC21" i="27"/>
  <c r="AD20" i="27"/>
  <c r="C20" i="27"/>
  <c r="E18" i="27"/>
  <c r="K17" i="27"/>
  <c r="M15" i="27"/>
  <c r="M44" i="27" s="1"/>
  <c r="S14" i="27"/>
  <c r="S34" i="27" s="1"/>
  <c r="T13" i="27"/>
  <c r="T33" i="27" s="1"/>
  <c r="U12" i="27"/>
  <c r="V11" i="27"/>
  <c r="V39" i="27" s="1"/>
  <c r="W10" i="27"/>
  <c r="W46" i="27" s="1"/>
  <c r="AC9" i="27"/>
  <c r="AD8" i="27"/>
  <c r="AD41" i="27" s="1"/>
  <c r="C8" i="27"/>
  <c r="C41" i="27" s="1"/>
  <c r="E6" i="27"/>
  <c r="E47" i="27" s="1"/>
  <c r="K5" i="27"/>
  <c r="M3" i="27"/>
  <c r="M32" i="27" s="1"/>
  <c r="S2" i="27"/>
  <c r="S38" i="27" s="1"/>
  <c r="E29" i="27"/>
  <c r="K28" i="27"/>
  <c r="K43" i="27" s="1"/>
  <c r="M26" i="27"/>
  <c r="M36" i="27" s="1"/>
  <c r="S25" i="27"/>
  <c r="T24" i="27"/>
  <c r="U23" i="27"/>
  <c r="U49" i="27" s="1"/>
  <c r="V22" i="27"/>
  <c r="V37" i="27" s="1"/>
  <c r="W21" i="27"/>
  <c r="AC20" i="27"/>
  <c r="AD19" i="27"/>
  <c r="AD42" i="27" s="1"/>
  <c r="C19" i="27"/>
  <c r="C42" i="27" s="1"/>
  <c r="E17" i="27"/>
  <c r="K16" i="27"/>
  <c r="M14" i="27"/>
  <c r="M34" i="27" s="1"/>
  <c r="S13" i="27"/>
  <c r="S33" i="27" s="1"/>
  <c r="T12" i="27"/>
  <c r="U11" i="27"/>
  <c r="U39" i="27" s="1"/>
  <c r="V10" i="27"/>
  <c r="V46" i="27" s="1"/>
  <c r="W9" i="27"/>
  <c r="AC8" i="27"/>
  <c r="AC41" i="27" s="1"/>
  <c r="AD7" i="27"/>
  <c r="C7" i="27"/>
  <c r="E5" i="27"/>
  <c r="K4" i="27"/>
  <c r="K40" i="27" s="1"/>
  <c r="M2" i="27"/>
  <c r="M38" i="27" s="1"/>
  <c r="AD30" i="27"/>
  <c r="AD35" i="27" s="1"/>
  <c r="C30" i="27"/>
  <c r="C35" i="27" s="1"/>
  <c r="E28" i="27"/>
  <c r="E43" i="27" s="1"/>
  <c r="K27" i="27"/>
  <c r="M25" i="27"/>
  <c r="S24" i="27"/>
  <c r="T23" i="27"/>
  <c r="T49" i="27" s="1"/>
  <c r="U22" i="27"/>
  <c r="U37" i="27" s="1"/>
  <c r="V21" i="27"/>
  <c r="W20" i="27"/>
  <c r="AC19" i="27"/>
  <c r="AC42" i="27" s="1"/>
  <c r="AD18" i="27"/>
  <c r="C18" i="27"/>
  <c r="E16" i="27"/>
  <c r="K15" i="27"/>
  <c r="K44" i="27" s="1"/>
  <c r="M13" i="27"/>
  <c r="M33" i="27" s="1"/>
  <c r="S12" i="27"/>
  <c r="T11" i="27"/>
  <c r="T39" i="27" s="1"/>
  <c r="U10" i="27"/>
  <c r="U46" i="27" s="1"/>
  <c r="V9" i="27"/>
  <c r="W8" i="27"/>
  <c r="W41" i="27" s="1"/>
  <c r="AC7" i="27"/>
  <c r="AD6" i="27"/>
  <c r="AD47" i="27" s="1"/>
  <c r="C6" i="27"/>
  <c r="C47" i="27" s="1"/>
  <c r="E4" i="27"/>
  <c r="E40" i="27" s="1"/>
  <c r="K3" i="27"/>
  <c r="K32" i="27" s="1"/>
  <c r="AC30" i="27"/>
  <c r="AC35" i="27" s="1"/>
  <c r="AD29" i="27"/>
  <c r="C29" i="27"/>
  <c r="E27" i="27"/>
  <c r="K26" i="27"/>
  <c r="K36" i="27" s="1"/>
  <c r="M24" i="27"/>
  <c r="S23" i="27"/>
  <c r="S49" i="27" s="1"/>
  <c r="T22" i="27"/>
  <c r="T37" i="27" s="1"/>
  <c r="U21" i="27"/>
  <c r="V20" i="27"/>
  <c r="W19" i="27"/>
  <c r="W42" i="27" s="1"/>
  <c r="AC18" i="27"/>
  <c r="AD17" i="27"/>
  <c r="C17" i="27"/>
  <c r="E15" i="27"/>
  <c r="E44" i="27" s="1"/>
  <c r="K14" i="27"/>
  <c r="K34" i="27" s="1"/>
  <c r="M12" i="27"/>
  <c r="S11" i="27"/>
  <c r="S39" i="27" s="1"/>
  <c r="T10" i="27"/>
  <c r="T46" i="27" s="1"/>
  <c r="U9" i="27"/>
  <c r="V8" i="27"/>
  <c r="V41" i="27" s="1"/>
  <c r="W7" i="27"/>
  <c r="AC6" i="27"/>
  <c r="AC47" i="27" s="1"/>
  <c r="AD5" i="27"/>
  <c r="C5" i="27"/>
  <c r="E3" i="27"/>
  <c r="E32" i="27" s="1"/>
  <c r="K2" i="27"/>
  <c r="K38" i="27" s="1"/>
  <c r="W30" i="27"/>
  <c r="W35" i="27" s="1"/>
  <c r="AC29" i="27"/>
  <c r="AD28" i="27"/>
  <c r="AD43" i="27" s="1"/>
  <c r="C28" i="27"/>
  <c r="C43" i="27" s="1"/>
  <c r="E26" i="27"/>
  <c r="E36" i="27" s="1"/>
  <c r="K25" i="27"/>
  <c r="M23" i="27"/>
  <c r="M49" i="27" s="1"/>
  <c r="S22" i="27"/>
  <c r="S37" i="27" s="1"/>
  <c r="T21" i="27"/>
  <c r="U20" i="27"/>
  <c r="V19" i="27"/>
  <c r="V42" i="27" s="1"/>
  <c r="W18" i="27"/>
  <c r="AC17" i="27"/>
  <c r="AD16" i="27"/>
  <c r="C16" i="27"/>
  <c r="E14" i="27"/>
  <c r="E34" i="27" s="1"/>
  <c r="K13" i="27"/>
  <c r="K33" i="27" s="1"/>
  <c r="M11" i="27"/>
  <c r="M39" i="27" s="1"/>
  <c r="S10" i="27"/>
  <c r="S46" i="27" s="1"/>
  <c r="T9" i="27"/>
  <c r="U8" i="27"/>
  <c r="U41" i="27" s="1"/>
  <c r="V7" i="27"/>
  <c r="W6" i="27"/>
  <c r="W47" i="27" s="1"/>
  <c r="AC5" i="27"/>
  <c r="AD4" i="27"/>
  <c r="AD40" i="27" s="1"/>
  <c r="C4" i="27"/>
  <c r="C40" i="27" s="1"/>
  <c r="E2" i="27"/>
  <c r="E38" i="27" s="1"/>
  <c r="V30" i="27"/>
  <c r="V35" i="27" s="1"/>
  <c r="W29" i="27"/>
  <c r="AC28" i="27"/>
  <c r="AC43" i="27" s="1"/>
  <c r="AD27" i="27"/>
  <c r="C27" i="27"/>
  <c r="E25" i="27"/>
  <c r="K24" i="27"/>
  <c r="M22" i="27"/>
  <c r="M37" i="27" s="1"/>
  <c r="S21" i="27"/>
  <c r="T20" i="27"/>
  <c r="U19" i="27"/>
  <c r="U42" i="27" s="1"/>
  <c r="V18" i="27"/>
  <c r="W17" i="27"/>
  <c r="AC16" i="27"/>
  <c r="AD15" i="27"/>
  <c r="AD44" i="27" s="1"/>
  <c r="C15" i="27"/>
  <c r="C44" i="27" s="1"/>
  <c r="E13" i="27"/>
  <c r="E33" i="27" s="1"/>
  <c r="K12" i="27"/>
  <c r="M10" i="27"/>
  <c r="M46" i="27" s="1"/>
  <c r="S9" i="27"/>
  <c r="T8" i="27"/>
  <c r="T41" i="27" s="1"/>
  <c r="U7" i="27"/>
  <c r="V6" i="27"/>
  <c r="V47" i="27" s="1"/>
  <c r="W5" i="27"/>
  <c r="AC4" i="27"/>
  <c r="AC40" i="27" s="1"/>
  <c r="AD3" i="27"/>
  <c r="AD32" i="27" s="1"/>
  <c r="C3" i="27"/>
  <c r="C32" i="27" s="1"/>
  <c r="U30" i="27"/>
  <c r="U35" i="27" s="1"/>
  <c r="V29" i="27"/>
  <c r="W28" i="27"/>
  <c r="W43" i="27" s="1"/>
  <c r="AC27" i="27"/>
  <c r="AD26" i="27"/>
  <c r="AD36" i="27" s="1"/>
  <c r="C26" i="27"/>
  <c r="C36" i="27" s="1"/>
  <c r="E24" i="27"/>
  <c r="K23" i="27"/>
  <c r="K49" i="27" s="1"/>
  <c r="M21" i="27"/>
  <c r="S20" i="27"/>
  <c r="T19" i="27"/>
  <c r="T42" i="27" s="1"/>
  <c r="U18" i="27"/>
  <c r="V17" i="27"/>
  <c r="W16" i="27"/>
  <c r="AC15" i="27"/>
  <c r="AC44" i="27" s="1"/>
  <c r="AD14" i="27"/>
  <c r="AD34" i="27" s="1"/>
  <c r="C14" i="27"/>
  <c r="C34" i="27" s="1"/>
  <c r="E12" i="27"/>
  <c r="K11" i="27"/>
  <c r="K39" i="27" s="1"/>
  <c r="M9" i="27"/>
  <c r="S8" i="27"/>
  <c r="S41" i="27" s="1"/>
  <c r="T7" i="27"/>
  <c r="U6" i="27"/>
  <c r="U47" i="27" s="1"/>
  <c r="V5" i="27"/>
  <c r="W4" i="27"/>
  <c r="W40" i="27" s="1"/>
  <c r="AC3" i="27"/>
  <c r="AC32" i="27" s="1"/>
  <c r="AD2" i="27"/>
  <c r="AD38" i="27" s="1"/>
  <c r="T30" i="27"/>
  <c r="T35" i="27" s="1"/>
  <c r="U29" i="27"/>
  <c r="V28" i="27"/>
  <c r="V43" i="27" s="1"/>
  <c r="W27" i="27"/>
  <c r="AC26" i="27"/>
  <c r="AC36" i="27" s="1"/>
  <c r="AD25" i="27"/>
  <c r="C25" i="27"/>
  <c r="E23" i="27"/>
  <c r="E49" i="27" s="1"/>
  <c r="K22" i="27"/>
  <c r="K37" i="27" s="1"/>
  <c r="M20" i="27"/>
  <c r="S19" i="27"/>
  <c r="S42" i="27" s="1"/>
  <c r="T18" i="27"/>
  <c r="U17" i="27"/>
  <c r="V16" i="27"/>
  <c r="W15" i="27"/>
  <c r="W44" i="27" s="1"/>
  <c r="AC14" i="27"/>
  <c r="AC34" i="27" s="1"/>
  <c r="AD13" i="27"/>
  <c r="AD33" i="27" s="1"/>
  <c r="C13" i="27"/>
  <c r="C33" i="27" s="1"/>
  <c r="E11" i="27"/>
  <c r="E39" i="27" s="1"/>
  <c r="K10" i="27"/>
  <c r="K46" i="27" s="1"/>
  <c r="M8" i="27"/>
  <c r="M41" i="27" s="1"/>
  <c r="S7" i="27"/>
  <c r="T6" i="27"/>
  <c r="T47" i="27" s="1"/>
  <c r="U5" i="27"/>
  <c r="V4" i="27"/>
  <c r="V40" i="27" s="1"/>
  <c r="W3" i="27"/>
  <c r="W32" i="27" s="1"/>
  <c r="AC2" i="27"/>
  <c r="AC38" i="27" s="1"/>
  <c r="S30" i="27"/>
  <c r="S35" i="27" s="1"/>
  <c r="T29" i="27"/>
  <c r="U28" i="27"/>
  <c r="U43" i="27" s="1"/>
  <c r="V27" i="27"/>
  <c r="W26" i="27"/>
  <c r="W36" i="27" s="1"/>
  <c r="AC25" i="27"/>
  <c r="AD24" i="27"/>
  <c r="C24" i="27"/>
  <c r="E22" i="27"/>
  <c r="E37" i="27" s="1"/>
  <c r="K21" i="27"/>
  <c r="M19" i="27"/>
  <c r="M42" i="27" s="1"/>
  <c r="S18" i="27"/>
  <c r="T17" i="27"/>
  <c r="U16" i="27"/>
  <c r="V15" i="27"/>
  <c r="V44" i="27" s="1"/>
  <c r="W14" i="27"/>
  <c r="W34" i="27" s="1"/>
  <c r="AC13" i="27"/>
  <c r="AC33" i="27" s="1"/>
  <c r="AD12" i="27"/>
  <c r="C12" i="27"/>
  <c r="E10" i="27"/>
  <c r="E46" i="27" s="1"/>
  <c r="K9" i="27"/>
  <c r="M7" i="27"/>
  <c r="S6" i="27"/>
  <c r="S47" i="27" s="1"/>
  <c r="T5" i="27"/>
  <c r="U4" i="27"/>
  <c r="U40" i="27" s="1"/>
  <c r="V3" i="27"/>
  <c r="V32" i="27" s="1"/>
  <c r="W2" i="27"/>
  <c r="W38" i="27" s="1"/>
  <c r="M30" i="27"/>
  <c r="M35" i="27" s="1"/>
  <c r="S29" i="27"/>
  <c r="T28" i="27"/>
  <c r="T43" i="27" s="1"/>
  <c r="U27" i="27"/>
  <c r="V26" i="27"/>
  <c r="V36" i="27" s="1"/>
  <c r="W25" i="27"/>
  <c r="AC24" i="27"/>
  <c r="AD23" i="27"/>
  <c r="AD49" i="27" s="1"/>
  <c r="C23" i="27"/>
  <c r="C49" i="27" s="1"/>
  <c r="E21" i="27"/>
  <c r="K20" i="27"/>
  <c r="M18" i="27"/>
  <c r="S17" i="27"/>
  <c r="T16" i="27"/>
  <c r="U15" i="27"/>
  <c r="U44" i="27" s="1"/>
  <c r="V14" i="27"/>
  <c r="V34" i="27" s="1"/>
  <c r="W13" i="27"/>
  <c r="W33" i="27" s="1"/>
  <c r="AC12" i="27"/>
  <c r="AD11" i="27"/>
  <c r="AD39" i="27" s="1"/>
  <c r="C11" i="27"/>
  <c r="C39" i="27" s="1"/>
  <c r="E9" i="27"/>
  <c r="K8" i="27"/>
  <c r="K41" i="27" s="1"/>
  <c r="M6" i="27"/>
  <c r="M47" i="27" s="1"/>
  <c r="S5" i="27"/>
  <c r="T4" i="27"/>
  <c r="T40" i="27" s="1"/>
  <c r="U3" i="27"/>
  <c r="U32" i="27" s="1"/>
  <c r="V2" i="27"/>
  <c r="V38" i="27" s="1"/>
  <c r="M29" i="27"/>
  <c r="AC23" i="27"/>
  <c r="AC49" i="27" s="1"/>
  <c r="W12" i="27"/>
  <c r="K7" i="27"/>
  <c r="W30" i="14"/>
  <c r="AC29" i="14"/>
  <c r="AD28" i="14"/>
  <c r="C28" i="14"/>
  <c r="E26" i="14"/>
  <c r="K25" i="14"/>
  <c r="M23" i="14"/>
  <c r="S22" i="14"/>
  <c r="T21" i="14"/>
  <c r="U20" i="14"/>
  <c r="V19" i="14"/>
  <c r="W18" i="14"/>
  <c r="AC17" i="14"/>
  <c r="AD16" i="14"/>
  <c r="C16" i="14"/>
  <c r="E14" i="14"/>
  <c r="K13" i="14"/>
  <c r="M11" i="14"/>
  <c r="S10" i="14"/>
  <c r="T9" i="14"/>
  <c r="U8" i="14"/>
  <c r="V7" i="14"/>
  <c r="W6" i="14"/>
  <c r="AC5" i="14"/>
  <c r="AD4" i="14"/>
  <c r="C4" i="14"/>
  <c r="E2" i="14"/>
  <c r="W23" i="27"/>
  <c r="W49" i="27" s="1"/>
  <c r="K18" i="27"/>
  <c r="V12" i="27"/>
  <c r="E7" i="27"/>
  <c r="V30" i="14"/>
  <c r="W29" i="14"/>
  <c r="AC28" i="14"/>
  <c r="AD27" i="14"/>
  <c r="C27" i="14"/>
  <c r="E25" i="14"/>
  <c r="K24" i="14"/>
  <c r="M22" i="14"/>
  <c r="S21" i="14"/>
  <c r="T20" i="14"/>
  <c r="U19" i="14"/>
  <c r="V18" i="14"/>
  <c r="W17" i="14"/>
  <c r="AC16" i="14"/>
  <c r="AD15" i="14"/>
  <c r="C15" i="14"/>
  <c r="E13" i="14"/>
  <c r="K12" i="14"/>
  <c r="M10" i="14"/>
  <c r="S9" i="14"/>
  <c r="T8" i="14"/>
  <c r="U7" i="14"/>
  <c r="V6" i="14"/>
  <c r="W5" i="14"/>
  <c r="AC4" i="14"/>
  <c r="AD3" i="14"/>
  <c r="C3" i="14"/>
  <c r="S28" i="27"/>
  <c r="S43" i="27" s="1"/>
  <c r="AD22" i="27"/>
  <c r="AD37" i="27" s="1"/>
  <c r="M17" i="27"/>
  <c r="AC11" i="27"/>
  <c r="AC39" i="27" s="1"/>
  <c r="U30" i="14"/>
  <c r="V29" i="14"/>
  <c r="W28" i="14"/>
  <c r="AC27" i="14"/>
  <c r="AD26" i="14"/>
  <c r="C26" i="14"/>
  <c r="E24" i="14"/>
  <c r="K23" i="14"/>
  <c r="M21" i="14"/>
  <c r="S20" i="14"/>
  <c r="T19" i="14"/>
  <c r="U18" i="14"/>
  <c r="V17" i="14"/>
  <c r="W16" i="14"/>
  <c r="AC15" i="14"/>
  <c r="AD14" i="14"/>
  <c r="C14" i="14"/>
  <c r="E12" i="14"/>
  <c r="K11" i="14"/>
  <c r="M9" i="14"/>
  <c r="S8" i="14"/>
  <c r="T7" i="14"/>
  <c r="U6" i="14"/>
  <c r="V5" i="14"/>
  <c r="W4" i="14"/>
  <c r="AC3" i="14"/>
  <c r="AD2" i="14"/>
  <c r="C2" i="14"/>
  <c r="M28" i="27"/>
  <c r="M43" i="27" s="1"/>
  <c r="AC22" i="27"/>
  <c r="AC37" i="27" s="1"/>
  <c r="W11" i="27"/>
  <c r="W39" i="27" s="1"/>
  <c r="K6" i="27"/>
  <c r="K47" i="27" s="1"/>
  <c r="T30" i="14"/>
  <c r="U29" i="14"/>
  <c r="V28" i="14"/>
  <c r="W27" i="14"/>
  <c r="AC26" i="14"/>
  <c r="AD25" i="14"/>
  <c r="C25" i="14"/>
  <c r="E23" i="14"/>
  <c r="K22" i="14"/>
  <c r="M20" i="14"/>
  <c r="S19" i="14"/>
  <c r="T18" i="14"/>
  <c r="U17" i="14"/>
  <c r="V16" i="14"/>
  <c r="W15" i="14"/>
  <c r="AC14" i="14"/>
  <c r="AD13" i="14"/>
  <c r="C13" i="14"/>
  <c r="E11" i="14"/>
  <c r="K10" i="14"/>
  <c r="M8" i="14"/>
  <c r="S7" i="14"/>
  <c r="T6" i="14"/>
  <c r="U5" i="14"/>
  <c r="V4" i="14"/>
  <c r="W3" i="14"/>
  <c r="AC2" i="14"/>
  <c r="T27" i="27"/>
  <c r="C22" i="27"/>
  <c r="C37" i="27" s="1"/>
  <c r="S16" i="27"/>
  <c r="AD10" i="27"/>
  <c r="AD46" i="27" s="1"/>
  <c r="AD45" i="27" s="1"/>
  <c r="M5" i="27"/>
  <c r="S30" i="14"/>
  <c r="T29" i="14"/>
  <c r="U28" i="14"/>
  <c r="V27" i="14"/>
  <c r="W26" i="14"/>
  <c r="AC25" i="14"/>
  <c r="AD24" i="14"/>
  <c r="C24" i="14"/>
  <c r="E22" i="14"/>
  <c r="K21" i="14"/>
  <c r="M19" i="14"/>
  <c r="S18" i="14"/>
  <c r="T17" i="14"/>
  <c r="U16" i="14"/>
  <c r="V15" i="14"/>
  <c r="W14" i="14"/>
  <c r="AC13" i="14"/>
  <c r="AD12" i="14"/>
  <c r="C12" i="14"/>
  <c r="E10" i="14"/>
  <c r="K9" i="14"/>
  <c r="M7" i="14"/>
  <c r="S6" i="14"/>
  <c r="T5" i="14"/>
  <c r="U4" i="14"/>
  <c r="V3" i="14"/>
  <c r="W2" i="14"/>
  <c r="S27" i="27"/>
  <c r="AD21" i="27"/>
  <c r="M16" i="27"/>
  <c r="AC10" i="27"/>
  <c r="AC46" i="27" s="1"/>
  <c r="AC45" i="27" s="1"/>
  <c r="M30" i="14"/>
  <c r="S29" i="14"/>
  <c r="T28" i="14"/>
  <c r="U27" i="14"/>
  <c r="V26" i="14"/>
  <c r="W25" i="14"/>
  <c r="AC24" i="14"/>
  <c r="AD23" i="14"/>
  <c r="C23" i="14"/>
  <c r="E21" i="14"/>
  <c r="K20" i="14"/>
  <c r="M18" i="14"/>
  <c r="S17" i="14"/>
  <c r="T16" i="14"/>
  <c r="U15" i="14"/>
  <c r="V14" i="14"/>
  <c r="W13" i="14"/>
  <c r="AC12" i="14"/>
  <c r="AD11" i="14"/>
  <c r="C11" i="14"/>
  <c r="E9" i="14"/>
  <c r="K8" i="14"/>
  <c r="M6" i="14"/>
  <c r="S5" i="14"/>
  <c r="T4" i="14"/>
  <c r="U3" i="14"/>
  <c r="V2" i="14"/>
  <c r="U26" i="27"/>
  <c r="U36" i="27" s="1"/>
  <c r="T15" i="27"/>
  <c r="T44" i="27" s="1"/>
  <c r="C10" i="27"/>
  <c r="C46" i="27" s="1"/>
  <c r="S4" i="27"/>
  <c r="S40" i="27" s="1"/>
  <c r="M29" i="14"/>
  <c r="S28" i="14"/>
  <c r="T27" i="14"/>
  <c r="U26" i="14"/>
  <c r="V25" i="14"/>
  <c r="W24" i="14"/>
  <c r="AC23" i="14"/>
  <c r="AD22" i="14"/>
  <c r="C22" i="14"/>
  <c r="E20" i="14"/>
  <c r="K19" i="14"/>
  <c r="M17" i="14"/>
  <c r="S16" i="14"/>
  <c r="T15" i="14"/>
  <c r="U14" i="14"/>
  <c r="V13" i="14"/>
  <c r="W12" i="14"/>
  <c r="AC11" i="14"/>
  <c r="AD10" i="14"/>
  <c r="C10" i="14"/>
  <c r="E8" i="14"/>
  <c r="K7" i="14"/>
  <c r="M5" i="14"/>
  <c r="S4" i="14"/>
  <c r="T3" i="14"/>
  <c r="U2" i="14"/>
  <c r="T26" i="27"/>
  <c r="T36" i="27" s="1"/>
  <c r="C21" i="27"/>
  <c r="S15" i="27"/>
  <c r="S44" i="27" s="1"/>
  <c r="AD9" i="27"/>
  <c r="M4" i="27"/>
  <c r="M40" i="27" s="1"/>
  <c r="K30" i="14"/>
  <c r="M28" i="14"/>
  <c r="S27" i="14"/>
  <c r="T26" i="14"/>
  <c r="U25" i="14"/>
  <c r="V24" i="14"/>
  <c r="W23" i="14"/>
  <c r="AC22" i="14"/>
  <c r="AD21" i="14"/>
  <c r="C21" i="14"/>
  <c r="E19" i="14"/>
  <c r="K18" i="14"/>
  <c r="M16" i="14"/>
  <c r="S15" i="14"/>
  <c r="T14" i="14"/>
  <c r="U13" i="14"/>
  <c r="V12" i="14"/>
  <c r="W11" i="14"/>
  <c r="AC10" i="14"/>
  <c r="AD9" i="14"/>
  <c r="C9" i="14"/>
  <c r="E7" i="14"/>
  <c r="K6" i="14"/>
  <c r="M4" i="14"/>
  <c r="S3" i="14"/>
  <c r="T2" i="14"/>
  <c r="V25" i="27"/>
  <c r="E20" i="27"/>
  <c r="U14" i="27"/>
  <c r="U34" i="27" s="1"/>
  <c r="T3" i="27"/>
  <c r="T32" i="27" s="1"/>
  <c r="E30" i="14"/>
  <c r="K29" i="14"/>
  <c r="M27" i="14"/>
  <c r="S26" i="14"/>
  <c r="T25" i="14"/>
  <c r="U24" i="14"/>
  <c r="V23" i="14"/>
  <c r="W22" i="14"/>
  <c r="AC21" i="14"/>
  <c r="AD20" i="14"/>
  <c r="C20" i="14"/>
  <c r="E18" i="14"/>
  <c r="K17" i="14"/>
  <c r="M15" i="14"/>
  <c r="S14" i="14"/>
  <c r="T13" i="14"/>
  <c r="U12" i="14"/>
  <c r="V11" i="14"/>
  <c r="W10" i="14"/>
  <c r="AC9" i="14"/>
  <c r="AD8" i="14"/>
  <c r="C8" i="14"/>
  <c r="E6" i="14"/>
  <c r="K5" i="14"/>
  <c r="M3" i="14"/>
  <c r="S2" i="14"/>
  <c r="U25" i="27"/>
  <c r="T14" i="27"/>
  <c r="T34" i="27" s="1"/>
  <c r="C9" i="27"/>
  <c r="S3" i="27"/>
  <c r="S32" i="27" s="1"/>
  <c r="E29" i="14"/>
  <c r="K28" i="14"/>
  <c r="M26" i="14"/>
  <c r="S25" i="14"/>
  <c r="T24" i="14"/>
  <c r="U23" i="14"/>
  <c r="V22" i="14"/>
  <c r="W21" i="14"/>
  <c r="AC20" i="14"/>
  <c r="AD19" i="14"/>
  <c r="C19" i="14"/>
  <c r="E17" i="14"/>
  <c r="K16" i="14"/>
  <c r="M14" i="14"/>
  <c r="S13" i="14"/>
  <c r="T12" i="14"/>
  <c r="U11" i="14"/>
  <c r="V10" i="14"/>
  <c r="W9" i="14"/>
  <c r="AC8" i="14"/>
  <c r="AD7" i="14"/>
  <c r="C7" i="14"/>
  <c r="E5" i="14"/>
  <c r="K4" i="14"/>
  <c r="M2" i="14"/>
  <c r="W24" i="27"/>
  <c r="K19" i="27"/>
  <c r="K42" i="27" s="1"/>
  <c r="V13" i="27"/>
  <c r="V33" i="27" s="1"/>
  <c r="E8" i="27"/>
  <c r="E41" i="27" s="1"/>
  <c r="U2" i="27"/>
  <c r="U38" i="27" s="1"/>
  <c r="AD30" i="14"/>
  <c r="C30" i="14"/>
  <c r="E28" i="14"/>
  <c r="K27" i="14"/>
  <c r="M25" i="14"/>
  <c r="S24" i="14"/>
  <c r="T23" i="14"/>
  <c r="U22" i="14"/>
  <c r="V21" i="14"/>
  <c r="W20" i="14"/>
  <c r="AC19" i="14"/>
  <c r="AD18" i="14"/>
  <c r="C18" i="14"/>
  <c r="E16" i="14"/>
  <c r="K15" i="14"/>
  <c r="M13" i="14"/>
  <c r="S12" i="14"/>
  <c r="T11" i="14"/>
  <c r="U10" i="14"/>
  <c r="V9" i="14"/>
  <c r="W8" i="14"/>
  <c r="AC7" i="14"/>
  <c r="AD6" i="14"/>
  <c r="C6" i="14"/>
  <c r="E4" i="14"/>
  <c r="K3" i="14"/>
  <c r="T2" i="27"/>
  <c r="T38" i="27" s="1"/>
  <c r="M24" i="14"/>
  <c r="K2" i="14"/>
  <c r="S23" i="14"/>
  <c r="M12" i="14"/>
  <c r="T22" i="14"/>
  <c r="S11" i="14"/>
  <c r="E3" i="14"/>
  <c r="U21" i="14"/>
  <c r="T10" i="14"/>
  <c r="V20" i="14"/>
  <c r="U9" i="14"/>
  <c r="K14" i="14"/>
  <c r="AC30" i="14"/>
  <c r="W19" i="14"/>
  <c r="V8" i="14"/>
  <c r="AD29" i="14"/>
  <c r="AC18" i="14"/>
  <c r="W7" i="14"/>
  <c r="K30" i="27"/>
  <c r="K35" i="27" s="1"/>
  <c r="C29" i="14"/>
  <c r="AD17" i="14"/>
  <c r="AC6" i="14"/>
  <c r="V24" i="27"/>
  <c r="C17" i="14"/>
  <c r="AD5" i="14"/>
  <c r="E19" i="27"/>
  <c r="E42" i="27" s="1"/>
  <c r="E27" i="14"/>
  <c r="C5" i="14"/>
  <c r="U13" i="27"/>
  <c r="U33" i="27" s="1"/>
  <c r="K26" i="14"/>
  <c r="E15" i="14"/>
  <c r="X30" i="27"/>
  <c r="X35" i="27" s="1"/>
  <c r="Z28" i="27"/>
  <c r="Z43" i="27" s="1"/>
  <c r="I27" i="27"/>
  <c r="X25" i="27"/>
  <c r="AA23" i="27"/>
  <c r="AA49" i="27" s="1"/>
  <c r="Q22" i="27"/>
  <c r="Q37" i="27" s="1"/>
  <c r="Z20" i="27"/>
  <c r="AB18" i="27"/>
  <c r="Q17" i="27"/>
  <c r="Z15" i="27"/>
  <c r="Z44" i="27" s="1"/>
  <c r="I14" i="27"/>
  <c r="I34" i="27" s="1"/>
  <c r="Z12" i="27"/>
  <c r="I11" i="27"/>
  <c r="I39" i="27" s="1"/>
  <c r="X9" i="27"/>
  <c r="Z7" i="27"/>
  <c r="AB5" i="27"/>
  <c r="Q4" i="27"/>
  <c r="Q40" i="27" s="1"/>
  <c r="Y2" i="27"/>
  <c r="Y38" i="27" s="1"/>
  <c r="AF29" i="27"/>
  <c r="AF27" i="27"/>
  <c r="AF25" i="27"/>
  <c r="AF23" i="27"/>
  <c r="AF49" i="27" s="1"/>
  <c r="AF21" i="27"/>
  <c r="AF19" i="27"/>
  <c r="AF42" i="27" s="1"/>
  <c r="AF17" i="27"/>
  <c r="AF15" i="27"/>
  <c r="AF44" i="27" s="1"/>
  <c r="AF13" i="27"/>
  <c r="AF33" i="27" s="1"/>
  <c r="AF11" i="27"/>
  <c r="AF39" i="27" s="1"/>
  <c r="AF9" i="27"/>
  <c r="AF7" i="27"/>
  <c r="AG5" i="27"/>
  <c r="AG3" i="27"/>
  <c r="AG32" i="27" s="1"/>
  <c r="Y3" i="14"/>
  <c r="Y6" i="14"/>
  <c r="Y9" i="14"/>
  <c r="Y12" i="14"/>
  <c r="Y15" i="14"/>
  <c r="Y18" i="14"/>
  <c r="Y21" i="14"/>
  <c r="Y24" i="14"/>
  <c r="Y27" i="14"/>
  <c r="Y30" i="14"/>
  <c r="X7" i="14"/>
  <c r="X19" i="14"/>
  <c r="X2" i="14"/>
  <c r="Q14" i="14"/>
  <c r="Q26" i="14"/>
  <c r="I9" i="14"/>
  <c r="I21" i="14"/>
  <c r="AG29" i="14"/>
  <c r="AG17" i="14"/>
  <c r="AG5" i="14"/>
  <c r="AF26" i="14"/>
  <c r="AF14" i="14"/>
  <c r="AF2" i="14"/>
  <c r="O25" i="14"/>
  <c r="O19" i="14"/>
  <c r="O13" i="14"/>
  <c r="O7" i="14"/>
  <c r="Q30" i="27"/>
  <c r="Q35" i="27" s="1"/>
  <c r="Y28" i="27"/>
  <c r="Y43" i="27" s="1"/>
  <c r="AB26" i="27"/>
  <c r="AB36" i="27" s="1"/>
  <c r="Q25" i="27"/>
  <c r="Z23" i="27"/>
  <c r="Z49" i="27" s="1"/>
  <c r="I22" i="27"/>
  <c r="I37" i="27" s="1"/>
  <c r="Y20" i="27"/>
  <c r="AA18" i="27"/>
  <c r="I17" i="27"/>
  <c r="Y15" i="27"/>
  <c r="Y44" i="27" s="1"/>
  <c r="Y12" i="27"/>
  <c r="AB10" i="27"/>
  <c r="AB46" i="27" s="1"/>
  <c r="Q9" i="27"/>
  <c r="Y7" i="27"/>
  <c r="AA5" i="27"/>
  <c r="I4" i="27"/>
  <c r="I40" i="27" s="1"/>
  <c r="X2" i="27"/>
  <c r="X38" i="27" s="1"/>
  <c r="AF5" i="27"/>
  <c r="AF3" i="27"/>
  <c r="AF32" i="27" s="1"/>
  <c r="Z3" i="14"/>
  <c r="Z6" i="14"/>
  <c r="Z9" i="14"/>
  <c r="Z12" i="14"/>
  <c r="Z15" i="14"/>
  <c r="Z18" i="14"/>
  <c r="Z21" i="14"/>
  <c r="Z24" i="14"/>
  <c r="Z27" i="14"/>
  <c r="Z30" i="14"/>
  <c r="X8" i="14"/>
  <c r="X20" i="14"/>
  <c r="Q3" i="14"/>
  <c r="Q15" i="14"/>
  <c r="Q27" i="14"/>
  <c r="I10" i="14"/>
  <c r="I22" i="14"/>
  <c r="AG28" i="14"/>
  <c r="AG16" i="14"/>
  <c r="AG4" i="14"/>
  <c r="AF25" i="14"/>
  <c r="AF13" i="14"/>
  <c r="G25" i="14"/>
  <c r="G19" i="14"/>
  <c r="G13" i="14"/>
  <c r="G7" i="14"/>
  <c r="I30" i="27"/>
  <c r="I35" i="27" s="1"/>
  <c r="X28" i="27"/>
  <c r="X43" i="27" s="1"/>
  <c r="AA26" i="27"/>
  <c r="AA36" i="27" s="1"/>
  <c r="I25" i="27"/>
  <c r="Y23" i="27"/>
  <c r="Y49" i="27" s="1"/>
  <c r="AB21" i="27"/>
  <c r="X20" i="27"/>
  <c r="Z18" i="27"/>
  <c r="X15" i="27"/>
  <c r="X44" i="27" s="1"/>
  <c r="AB13" i="27"/>
  <c r="AB33" i="27" s="1"/>
  <c r="X12" i="27"/>
  <c r="Z29" i="27"/>
  <c r="X26" i="27"/>
  <c r="X36" i="27" s="1"/>
  <c r="AA24" i="27"/>
  <c r="I23" i="27"/>
  <c r="I49" i="27" s="1"/>
  <c r="Y21" i="27"/>
  <c r="AB19" i="27"/>
  <c r="AB42" i="27" s="1"/>
  <c r="Q18" i="27"/>
  <c r="Z16" i="27"/>
  <c r="Y13" i="27"/>
  <c r="Y33" i="27" s="1"/>
  <c r="X10" i="27"/>
  <c r="X46" i="27" s="1"/>
  <c r="Z8" i="27"/>
  <c r="Z41" i="27" s="1"/>
  <c r="AB6" i="27"/>
  <c r="AB47" i="27" s="1"/>
  <c r="Q5" i="27"/>
  <c r="Y3" i="27"/>
  <c r="Y32" i="27" s="1"/>
  <c r="AG30" i="27"/>
  <c r="AG35" i="27" s="1"/>
  <c r="AG28" i="27"/>
  <c r="AG43" i="27" s="1"/>
  <c r="AG26" i="27"/>
  <c r="AG36" i="27" s="1"/>
  <c r="AG24" i="27"/>
  <c r="AG22" i="27"/>
  <c r="AG37" i="27" s="1"/>
  <c r="AG20" i="27"/>
  <c r="AG18" i="27"/>
  <c r="AG16" i="27"/>
  <c r="AG14" i="27"/>
  <c r="AG34" i="27" s="1"/>
  <c r="AG12" i="27"/>
  <c r="AG10" i="27"/>
  <c r="AG46" i="27" s="1"/>
  <c r="AG8" i="27"/>
  <c r="AG41" i="27" s="1"/>
  <c r="G7" i="27"/>
  <c r="G5" i="27"/>
  <c r="G3" i="27"/>
  <c r="G32" i="27" s="1"/>
  <c r="Z4" i="14"/>
  <c r="Z7" i="14"/>
  <c r="Z10" i="14"/>
  <c r="Z13" i="14"/>
  <c r="Z16" i="14"/>
  <c r="Z19" i="14"/>
  <c r="Z22" i="14"/>
  <c r="Z25" i="14"/>
  <c r="Z28" i="14"/>
  <c r="AA2" i="14"/>
  <c r="X12" i="14"/>
  <c r="X24" i="14"/>
  <c r="Q7" i="14"/>
  <c r="Q19" i="14"/>
  <c r="Q2" i="14"/>
  <c r="I14" i="14"/>
  <c r="I26" i="14"/>
  <c r="AG24" i="14"/>
  <c r="AG12" i="14"/>
  <c r="AF21" i="14"/>
  <c r="AF9" i="14"/>
  <c r="G29" i="14"/>
  <c r="G23" i="14"/>
  <c r="G17" i="14"/>
  <c r="G11" i="14"/>
  <c r="G5" i="14"/>
  <c r="X29" i="27"/>
  <c r="AA27" i="27"/>
  <c r="I26" i="27"/>
  <c r="I36" i="27" s="1"/>
  <c r="Y24" i="27"/>
  <c r="AB22" i="27"/>
  <c r="AB37" i="27" s="1"/>
  <c r="Q21" i="27"/>
  <c r="Z19" i="27"/>
  <c r="Z42" i="27" s="1"/>
  <c r="AB17" i="27"/>
  <c r="X16" i="27"/>
  <c r="AA14" i="27"/>
  <c r="AA34" i="27" s="1"/>
  <c r="Q13" i="27"/>
  <c r="Q33" i="27" s="1"/>
  <c r="AA11" i="27"/>
  <c r="AA39" i="27" s="1"/>
  <c r="I10" i="27"/>
  <c r="I46" i="27" s="1"/>
  <c r="X8" i="27"/>
  <c r="X41" i="27" s="1"/>
  <c r="Z6" i="27"/>
  <c r="Z47" i="27" s="1"/>
  <c r="AB4" i="27"/>
  <c r="AB40" i="27" s="1"/>
  <c r="Q3" i="27"/>
  <c r="Q32" i="27" s="1"/>
  <c r="AF6" i="27"/>
  <c r="AF47" i="27" s="1"/>
  <c r="AF4" i="27"/>
  <c r="AF40" i="27" s="1"/>
  <c r="AF2" i="27"/>
  <c r="AF38" i="27" s="1"/>
  <c r="AB4" i="14"/>
  <c r="AB7" i="14"/>
  <c r="AB10" i="14"/>
  <c r="AB13" i="14"/>
  <c r="AB16" i="14"/>
  <c r="AB19" i="14"/>
  <c r="AB22" i="14"/>
  <c r="AB25" i="14"/>
  <c r="AB28" i="14"/>
  <c r="Y2" i="14"/>
  <c r="X14" i="14"/>
  <c r="X26" i="14"/>
  <c r="Q9" i="14"/>
  <c r="Q21" i="14"/>
  <c r="I4" i="14"/>
  <c r="I16" i="14"/>
  <c r="I28" i="14"/>
  <c r="AG22" i="14"/>
  <c r="AG10" i="14"/>
  <c r="AF19" i="14"/>
  <c r="AF7" i="14"/>
  <c r="G28" i="14"/>
  <c r="G22" i="14"/>
  <c r="G16" i="14"/>
  <c r="G10" i="14"/>
  <c r="G4" i="14"/>
  <c r="AB30" i="27"/>
  <c r="AB35" i="27" s="1"/>
  <c r="Q29" i="27"/>
  <c r="Z27" i="27"/>
  <c r="AB25" i="27"/>
  <c r="X24" i="27"/>
  <c r="AA22" i="27"/>
  <c r="AA37" i="27" s="1"/>
  <c r="I21" i="27"/>
  <c r="Y19" i="27"/>
  <c r="Y42" i="27" s="1"/>
  <c r="AA17" i="27"/>
  <c r="Q16" i="27"/>
  <c r="Z14" i="27"/>
  <c r="Z34" i="27" s="1"/>
  <c r="I13" i="27"/>
  <c r="I33" i="27" s="1"/>
  <c r="Z11" i="27"/>
  <c r="Z39" i="27" s="1"/>
  <c r="AB9" i="27"/>
  <c r="Q8" i="27"/>
  <c r="Q41" i="27" s="1"/>
  <c r="Y6" i="27"/>
  <c r="Y47" i="27" s="1"/>
  <c r="AA4" i="27"/>
  <c r="AA40" i="27" s="1"/>
  <c r="I3" i="27"/>
  <c r="I32" i="27" s="1"/>
  <c r="O30" i="27"/>
  <c r="O35" i="27" s="1"/>
  <c r="O28" i="27"/>
  <c r="O43" i="27" s="1"/>
  <c r="O26" i="27"/>
  <c r="O36" i="27" s="1"/>
  <c r="O24" i="27"/>
  <c r="O22" i="27"/>
  <c r="O37" i="27" s="1"/>
  <c r="O20" i="27"/>
  <c r="O18" i="27"/>
  <c r="O16" i="27"/>
  <c r="O14" i="27"/>
  <c r="O34" i="27" s="1"/>
  <c r="O12" i="27"/>
  <c r="O10" i="27"/>
  <c r="O46" i="27" s="1"/>
  <c r="O8" i="27"/>
  <c r="O41" i="27" s="1"/>
  <c r="AA30" i="27"/>
  <c r="AA35" i="27" s="1"/>
  <c r="I29" i="27"/>
  <c r="Y27" i="27"/>
  <c r="AA25" i="27"/>
  <c r="Q24" i="27"/>
  <c r="Z22" i="27"/>
  <c r="Z37" i="27" s="1"/>
  <c r="X19" i="27"/>
  <c r="X42" i="27" s="1"/>
  <c r="Z17" i="27"/>
  <c r="I16" i="27"/>
  <c r="Y14" i="27"/>
  <c r="Y34" i="27" s="1"/>
  <c r="Y11" i="27"/>
  <c r="Y39" i="27" s="1"/>
  <c r="AA9" i="27"/>
  <c r="I8" i="27"/>
  <c r="I41" i="27" s="1"/>
  <c r="X6" i="27"/>
  <c r="X47" i="27" s="1"/>
  <c r="Z4" i="27"/>
  <c r="Z40" i="27" s="1"/>
  <c r="AB2" i="27"/>
  <c r="AB38" i="27" s="1"/>
  <c r="O6" i="27"/>
  <c r="O47" i="27" s="1"/>
  <c r="O4" i="27"/>
  <c r="O40" i="27" s="1"/>
  <c r="O2" i="27"/>
  <c r="O38" i="27" s="1"/>
  <c r="Z5" i="14"/>
  <c r="Z8" i="14"/>
  <c r="Z11" i="14"/>
  <c r="Z14" i="14"/>
  <c r="Z17" i="14"/>
  <c r="Z20" i="14"/>
  <c r="Z23" i="14"/>
  <c r="Z26" i="14"/>
  <c r="Z29" i="14"/>
  <c r="X4" i="14"/>
  <c r="X16" i="14"/>
  <c r="X28" i="14"/>
  <c r="Q11" i="14"/>
  <c r="Q23" i="14"/>
  <c r="I6" i="14"/>
  <c r="I18" i="14"/>
  <c r="I30" i="14"/>
  <c r="AG20" i="14"/>
  <c r="AG8" i="14"/>
  <c r="AF29" i="14"/>
  <c r="AF17" i="14"/>
  <c r="AF5" i="14"/>
  <c r="G27" i="14"/>
  <c r="Z30" i="27"/>
  <c r="Z35" i="27" s="1"/>
  <c r="AB28" i="27"/>
  <c r="AB43" i="27" s="1"/>
  <c r="X27" i="27"/>
  <c r="Z25" i="27"/>
  <c r="I24" i="27"/>
  <c r="Y22" i="27"/>
  <c r="Y37" i="27" s="1"/>
  <c r="AB20" i="27"/>
  <c r="Q19" i="27"/>
  <c r="Q42" i="27" s="1"/>
  <c r="Y17" i="27"/>
  <c r="AB15" i="27"/>
  <c r="AB44" i="27" s="1"/>
  <c r="X14" i="27"/>
  <c r="X34" i="27" s="1"/>
  <c r="AB12" i="27"/>
  <c r="X11" i="27"/>
  <c r="X39" i="27" s="1"/>
  <c r="Z9" i="27"/>
  <c r="AB7" i="27"/>
  <c r="Q6" i="27"/>
  <c r="Q47" i="27" s="1"/>
  <c r="Y4" i="27"/>
  <c r="Y40" i="27" s="1"/>
  <c r="AA2" i="27"/>
  <c r="AA38" i="27" s="1"/>
  <c r="G30" i="27"/>
  <c r="G35" i="27" s="1"/>
  <c r="G28" i="27"/>
  <c r="G43" i="27" s="1"/>
  <c r="G26" i="27"/>
  <c r="G36" i="27" s="1"/>
  <c r="G24" i="27"/>
  <c r="G22" i="27"/>
  <c r="G37" i="27" s="1"/>
  <c r="G20" i="27"/>
  <c r="G18" i="27"/>
  <c r="G16" i="27"/>
  <c r="G14" i="27"/>
  <c r="G34" i="27" s="1"/>
  <c r="G12" i="27"/>
  <c r="G10" i="27"/>
  <c r="G46" i="27" s="1"/>
  <c r="G8" i="27"/>
  <c r="G41" i="27" s="1"/>
  <c r="AA5" i="14"/>
  <c r="AA8" i="14"/>
  <c r="AA11" i="14"/>
  <c r="AA14" i="14"/>
  <c r="AA17" i="14"/>
  <c r="AA20" i="14"/>
  <c r="AA23" i="14"/>
  <c r="AA26" i="14"/>
  <c r="AA29" i="14"/>
  <c r="X5" i="14"/>
  <c r="X17" i="14"/>
  <c r="X29" i="14"/>
  <c r="Q12" i="14"/>
  <c r="Q24" i="14"/>
  <c r="I7" i="14"/>
  <c r="I19" i="14"/>
  <c r="I2" i="14"/>
  <c r="AG19" i="14"/>
  <c r="AG7" i="14"/>
  <c r="AF28" i="14"/>
  <c r="AF16" i="14"/>
  <c r="AF4" i="14"/>
  <c r="O26" i="14"/>
  <c r="O20" i="14"/>
  <c r="O14" i="14"/>
  <c r="O8" i="14"/>
  <c r="O2" i="14"/>
  <c r="Q26" i="27"/>
  <c r="Q36" i="27" s="1"/>
  <c r="X21" i="27"/>
  <c r="Y16" i="27"/>
  <c r="AB11" i="27"/>
  <c r="AB39" i="27" s="1"/>
  <c r="X7" i="27"/>
  <c r="Z3" i="27"/>
  <c r="Z32" i="27" s="1"/>
  <c r="AG27" i="27"/>
  <c r="AF18" i="27"/>
  <c r="O13" i="27"/>
  <c r="O33" i="27" s="1"/>
  <c r="G9" i="27"/>
  <c r="G4" i="27"/>
  <c r="G40" i="27" s="1"/>
  <c r="AB5" i="14"/>
  <c r="AB11" i="14"/>
  <c r="AB17" i="14"/>
  <c r="AB23" i="14"/>
  <c r="AB29" i="14"/>
  <c r="X18" i="14"/>
  <c r="Q13" i="14"/>
  <c r="I8" i="14"/>
  <c r="AG18" i="14"/>
  <c r="AF15" i="14"/>
  <c r="G26" i="14"/>
  <c r="O15" i="14"/>
  <c r="O5" i="14"/>
  <c r="AA29" i="27"/>
  <c r="Q2" i="27"/>
  <c r="Q38" i="27" s="1"/>
  <c r="Q18" i="14"/>
  <c r="Y30" i="27"/>
  <c r="Y35" i="27" s="1"/>
  <c r="Y25" i="27"/>
  <c r="AA20" i="27"/>
  <c r="AA15" i="27"/>
  <c r="AA44" i="27" s="1"/>
  <c r="Q11" i="27"/>
  <c r="Q39" i="27" s="1"/>
  <c r="Q7" i="27"/>
  <c r="X3" i="27"/>
  <c r="X32" i="27" s="1"/>
  <c r="O27" i="27"/>
  <c r="G23" i="27"/>
  <c r="G49" i="27" s="1"/>
  <c r="AG17" i="27"/>
  <c r="AF8" i="27"/>
  <c r="AF41" i="27" s="1"/>
  <c r="AA6" i="14"/>
  <c r="AA12" i="14"/>
  <c r="AA18" i="14"/>
  <c r="AA24" i="14"/>
  <c r="AA30" i="14"/>
  <c r="X21" i="14"/>
  <c r="Q16" i="14"/>
  <c r="I11" i="14"/>
  <c r="AG15" i="14"/>
  <c r="AF12" i="14"/>
  <c r="O24" i="14"/>
  <c r="G15" i="14"/>
  <c r="O4" i="14"/>
  <c r="Z10" i="27"/>
  <c r="Z46" i="27" s="1"/>
  <c r="AG21" i="27"/>
  <c r="Y7" i="14"/>
  <c r="Y19" i="14"/>
  <c r="I13" i="14"/>
  <c r="AB29" i="27"/>
  <c r="Q20" i="27"/>
  <c r="Q15" i="27"/>
  <c r="Q44" i="27" s="1"/>
  <c r="AA10" i="27"/>
  <c r="AA46" i="27" s="1"/>
  <c r="I7" i="27"/>
  <c r="Z2" i="27"/>
  <c r="Z38" i="27" s="1"/>
  <c r="AF22" i="27"/>
  <c r="AF37" i="27" s="1"/>
  <c r="O17" i="27"/>
  <c r="G13" i="27"/>
  <c r="G33" i="27" s="1"/>
  <c r="AG7" i="27"/>
  <c r="O3" i="27"/>
  <c r="O32" i="27" s="1"/>
  <c r="AB6" i="14"/>
  <c r="AB12" i="14"/>
  <c r="AB18" i="14"/>
  <c r="AB24" i="14"/>
  <c r="AB30" i="14"/>
  <c r="X22" i="14"/>
  <c r="Q17" i="14"/>
  <c r="I12" i="14"/>
  <c r="AG14" i="14"/>
  <c r="AF11" i="14"/>
  <c r="G24" i="14"/>
  <c r="G14" i="14"/>
  <c r="O3" i="14"/>
  <c r="AB24" i="27"/>
  <c r="I20" i="27"/>
  <c r="I15" i="27"/>
  <c r="I44" i="27" s="1"/>
  <c r="Y25" i="14"/>
  <c r="AF10" i="14"/>
  <c r="Y29" i="27"/>
  <c r="Z24" i="27"/>
  <c r="AA19" i="27"/>
  <c r="AA42" i="27" s="1"/>
  <c r="AB14" i="27"/>
  <c r="AB34" i="27" s="1"/>
  <c r="Y10" i="27"/>
  <c r="Y46" i="27" s="1"/>
  <c r="I6" i="27"/>
  <c r="I47" i="27" s="1"/>
  <c r="I2" i="27"/>
  <c r="I38" i="27" s="1"/>
  <c r="AF26" i="27"/>
  <c r="AF36" i="27" s="1"/>
  <c r="O21" i="27"/>
  <c r="G17" i="27"/>
  <c r="AG11" i="27"/>
  <c r="AG39" i="27" s="1"/>
  <c r="O7" i="27"/>
  <c r="AG2" i="27"/>
  <c r="AG38" i="27" s="1"/>
  <c r="AA7" i="14"/>
  <c r="AA13" i="14"/>
  <c r="AA19" i="14"/>
  <c r="AA25" i="14"/>
  <c r="Z2" i="14"/>
  <c r="X25" i="14"/>
  <c r="Q20" i="14"/>
  <c r="I15" i="14"/>
  <c r="AG11" i="14"/>
  <c r="AF8" i="14"/>
  <c r="O22" i="14"/>
  <c r="G12" i="14"/>
  <c r="G2" i="14"/>
  <c r="AA28" i="27"/>
  <c r="AA43" i="27" s="1"/>
  <c r="AB23" i="27"/>
  <c r="AB49" i="27" s="1"/>
  <c r="I19" i="27"/>
  <c r="I42" i="27" s="1"/>
  <c r="Q14" i="27"/>
  <c r="Q34" i="27" s="1"/>
  <c r="Q10" i="27"/>
  <c r="Q46" i="27" s="1"/>
  <c r="Z5" i="27"/>
  <c r="AG25" i="27"/>
  <c r="AF16" i="27"/>
  <c r="O11" i="27"/>
  <c r="O39" i="27" s="1"/>
  <c r="Y8" i="14"/>
  <c r="Y14" i="14"/>
  <c r="Y20" i="14"/>
  <c r="Y26" i="14"/>
  <c r="X3" i="14"/>
  <c r="X27" i="14"/>
  <c r="Q22" i="14"/>
  <c r="I17" i="14"/>
  <c r="AG9" i="14"/>
  <c r="AF30" i="14"/>
  <c r="AF6" i="14"/>
  <c r="O21" i="14"/>
  <c r="O11" i="14"/>
  <c r="Q28" i="27"/>
  <c r="Q43" i="27" s="1"/>
  <c r="X23" i="27"/>
  <c r="X49" i="27" s="1"/>
  <c r="Y18" i="27"/>
  <c r="AA13" i="27"/>
  <c r="AA33" i="27" s="1"/>
  <c r="Y9" i="27"/>
  <c r="Y5" i="27"/>
  <c r="AF30" i="27"/>
  <c r="AF35" i="27" s="1"/>
  <c r="O25" i="27"/>
  <c r="G21" i="27"/>
  <c r="AG15" i="27"/>
  <c r="AG44" i="27" s="1"/>
  <c r="AG6" i="27"/>
  <c r="AG47" i="27" s="1"/>
  <c r="AH47" i="27" s="1"/>
  <c r="G2" i="27"/>
  <c r="G38" i="27" s="1"/>
  <c r="AB8" i="14"/>
  <c r="AB14" i="14"/>
  <c r="AB20" i="14"/>
  <c r="AB26" i="14"/>
  <c r="X6" i="14"/>
  <c r="X30" i="14"/>
  <c r="Q25" i="14"/>
  <c r="I20" i="14"/>
  <c r="AG30" i="14"/>
  <c r="AG6" i="14"/>
  <c r="AF27" i="14"/>
  <c r="AF3" i="14"/>
  <c r="G21" i="14"/>
  <c r="O10" i="14"/>
  <c r="AF12" i="27"/>
  <c r="AG13" i="14"/>
  <c r="O23" i="14"/>
  <c r="I28" i="27"/>
  <c r="I43" i="27" s="1"/>
  <c r="Q23" i="27"/>
  <c r="Q49" i="27" s="1"/>
  <c r="X18" i="27"/>
  <c r="Z13" i="27"/>
  <c r="Z33" i="27" s="1"/>
  <c r="I9" i="27"/>
  <c r="X5" i="27"/>
  <c r="AG29" i="27"/>
  <c r="AF20" i="27"/>
  <c r="O15" i="27"/>
  <c r="O44" i="27" s="1"/>
  <c r="G11" i="27"/>
  <c r="G39" i="27" s="1"/>
  <c r="G6" i="27"/>
  <c r="G47" i="27" s="1"/>
  <c r="AA3" i="14"/>
  <c r="AA9" i="14"/>
  <c r="AA15" i="14"/>
  <c r="AA21" i="14"/>
  <c r="AA27" i="14"/>
  <c r="X9" i="14"/>
  <c r="Q4" i="14"/>
  <c r="Q28" i="14"/>
  <c r="I23" i="14"/>
  <c r="AG27" i="14"/>
  <c r="AG3" i="14"/>
  <c r="AF24" i="14"/>
  <c r="O30" i="14"/>
  <c r="G20" i="14"/>
  <c r="O9" i="14"/>
  <c r="AA6" i="27"/>
  <c r="AA47" i="27" s="1"/>
  <c r="AB27" i="27"/>
  <c r="I18" i="27"/>
  <c r="X13" i="27"/>
  <c r="X33" i="27" s="1"/>
  <c r="AB8" i="27"/>
  <c r="AB41" i="27" s="1"/>
  <c r="I5" i="27"/>
  <c r="O29" i="27"/>
  <c r="G25" i="27"/>
  <c r="AG19" i="27"/>
  <c r="AG42" i="27" s="1"/>
  <c r="AF10" i="27"/>
  <c r="AF46" i="27" s="1"/>
  <c r="AB3" i="14"/>
  <c r="AB9" i="14"/>
  <c r="AB15" i="14"/>
  <c r="AB21" i="14"/>
  <c r="AB27" i="14"/>
  <c r="X10" i="14"/>
  <c r="Q5" i="14"/>
  <c r="Q29" i="14"/>
  <c r="I24" i="14"/>
  <c r="AG26" i="14"/>
  <c r="AG2" i="14"/>
  <c r="AF23" i="14"/>
  <c r="G30" i="14"/>
  <c r="O18" i="14"/>
  <c r="G9" i="14"/>
  <c r="Q27" i="27"/>
  <c r="X22" i="27"/>
  <c r="X37" i="27" s="1"/>
  <c r="X17" i="27"/>
  <c r="AA12" i="27"/>
  <c r="AA8" i="27"/>
  <c r="AA41" i="27" s="1"/>
  <c r="X4" i="27"/>
  <c r="X40" i="27" s="1"/>
  <c r="AF24" i="27"/>
  <c r="O19" i="27"/>
  <c r="O42" i="27" s="1"/>
  <c r="G15" i="27"/>
  <c r="G44" i="27" s="1"/>
  <c r="AG9" i="27"/>
  <c r="O5" i="27"/>
  <c r="Y4" i="14"/>
  <c r="Y10" i="14"/>
  <c r="Y16" i="14"/>
  <c r="Y22" i="14"/>
  <c r="Y28" i="14"/>
  <c r="X11" i="14"/>
  <c r="Q6" i="14"/>
  <c r="Q30" i="14"/>
  <c r="I25" i="14"/>
  <c r="AG25" i="14"/>
  <c r="AF22" i="14"/>
  <c r="O29" i="14"/>
  <c r="G18" i="14"/>
  <c r="G8" i="14"/>
  <c r="X23" i="14"/>
  <c r="O12" i="14"/>
  <c r="Z26" i="27"/>
  <c r="Z36" i="27" s="1"/>
  <c r="AA21" i="27"/>
  <c r="AB16" i="27"/>
  <c r="Q12" i="27"/>
  <c r="Y8" i="27"/>
  <c r="Y41" i="27" s="1"/>
  <c r="AB3" i="27"/>
  <c r="AB32" i="27" s="1"/>
  <c r="G29" i="27"/>
  <c r="AG23" i="27"/>
  <c r="AG49" i="27" s="1"/>
  <c r="AF14" i="27"/>
  <c r="AF34" i="27" s="1"/>
  <c r="AH34" i="27" s="1"/>
  <c r="O9" i="27"/>
  <c r="AA4" i="14"/>
  <c r="AA10" i="14"/>
  <c r="AA16" i="14"/>
  <c r="AA22" i="14"/>
  <c r="AA28" i="14"/>
  <c r="X13" i="14"/>
  <c r="Q8" i="14"/>
  <c r="I3" i="14"/>
  <c r="I27" i="14"/>
  <c r="AG23" i="14"/>
  <c r="AF20" i="14"/>
  <c r="O28" i="14"/>
  <c r="O17" i="14"/>
  <c r="O6" i="14"/>
  <c r="Y26" i="27"/>
  <c r="Y36" i="27" s="1"/>
  <c r="Z21" i="27"/>
  <c r="AA16" i="27"/>
  <c r="I12" i="27"/>
  <c r="AA7" i="27"/>
  <c r="AA3" i="27"/>
  <c r="AA32" i="27" s="1"/>
  <c r="AF28" i="27"/>
  <c r="AF43" i="27" s="1"/>
  <c r="O23" i="27"/>
  <c r="O49" i="27" s="1"/>
  <c r="G19" i="27"/>
  <c r="G42" i="27" s="1"/>
  <c r="AG13" i="27"/>
  <c r="AG33" i="27" s="1"/>
  <c r="AG4" i="27"/>
  <c r="AG40" i="27" s="1"/>
  <c r="Y5" i="14"/>
  <c r="Y11" i="14"/>
  <c r="Y17" i="14"/>
  <c r="Y23" i="14"/>
  <c r="Y29" i="14"/>
  <c r="X15" i="14"/>
  <c r="Q10" i="14"/>
  <c r="I5" i="14"/>
  <c r="I29" i="14"/>
  <c r="AG21" i="14"/>
  <c r="AF18" i="14"/>
  <c r="O27" i="14"/>
  <c r="O16" i="14"/>
  <c r="G6" i="14"/>
  <c r="G27" i="27"/>
  <c r="Y13" i="14"/>
  <c r="AB2" i="14"/>
  <c r="G3" i="14"/>
  <c r="T4" i="3"/>
  <c r="T2" i="3" s="1"/>
  <c r="T5" i="3"/>
  <c r="AA45" i="27" l="1"/>
  <c r="U45" i="27"/>
  <c r="E45" i="27"/>
  <c r="V31" i="27"/>
  <c r="S31" i="27"/>
  <c r="AD70" i="27"/>
  <c r="AD56" i="27"/>
  <c r="S55" i="27"/>
  <c r="S69" i="27"/>
  <c r="W55" i="27"/>
  <c r="W69" i="27"/>
  <c r="S67" i="27"/>
  <c r="S53" i="27"/>
  <c r="M75" i="27"/>
  <c r="M61" i="27"/>
  <c r="AD64" i="27"/>
  <c r="AD50" i="27"/>
  <c r="M65" i="27"/>
  <c r="M51" i="27"/>
  <c r="W67" i="27"/>
  <c r="W53" i="27"/>
  <c r="V61" i="27"/>
  <c r="V75" i="27"/>
  <c r="M69" i="27"/>
  <c r="M55" i="27"/>
  <c r="V54" i="27"/>
  <c r="V68" i="27"/>
  <c r="AD59" i="27"/>
  <c r="AD73" i="27"/>
  <c r="AC56" i="27"/>
  <c r="AC70" i="27"/>
  <c r="U72" i="27"/>
  <c r="U58" i="27"/>
  <c r="W65" i="27"/>
  <c r="W51" i="27"/>
  <c r="E65" i="27"/>
  <c r="E51" i="27"/>
  <c r="E69" i="27"/>
  <c r="E55" i="27"/>
  <c r="AC65" i="27"/>
  <c r="AC51" i="27"/>
  <c r="AD68" i="27"/>
  <c r="AD54" i="27"/>
  <c r="T62" i="27"/>
  <c r="T76" i="27"/>
  <c r="E68" i="27"/>
  <c r="E54" i="27"/>
  <c r="T67" i="27"/>
  <c r="T53" i="27"/>
  <c r="S75" i="27"/>
  <c r="S61" i="27"/>
  <c r="E60" i="27"/>
  <c r="E74" i="27"/>
  <c r="S51" i="27"/>
  <c r="S65" i="27"/>
  <c r="AC67" i="27"/>
  <c r="AC53" i="27"/>
  <c r="W61" i="27"/>
  <c r="W75" i="27"/>
  <c r="S60" i="27"/>
  <c r="S74" i="27"/>
  <c r="M50" i="27"/>
  <c r="M64" i="27"/>
  <c r="V45" i="27"/>
  <c r="AC54" i="27"/>
  <c r="AC68" i="27"/>
  <c r="U73" i="27"/>
  <c r="U59" i="27"/>
  <c r="M52" i="27"/>
  <c r="M66" i="27"/>
  <c r="W31" i="27"/>
  <c r="V72" i="27"/>
  <c r="V58" i="27"/>
  <c r="U57" i="27"/>
  <c r="U71" i="27"/>
  <c r="S68" i="27"/>
  <c r="S54" i="27"/>
  <c r="E31" i="27"/>
  <c r="AD71" i="27"/>
  <c r="AD57" i="27"/>
  <c r="T55" i="27"/>
  <c r="T69" i="27"/>
  <c r="W45" i="27"/>
  <c r="T71" i="27"/>
  <c r="T57" i="27"/>
  <c r="AD72" i="27"/>
  <c r="AD58" i="27"/>
  <c r="T70" i="27"/>
  <c r="T56" i="27"/>
  <c r="U50" i="27"/>
  <c r="U64" i="27"/>
  <c r="M72" i="27"/>
  <c r="M58" i="27"/>
  <c r="AC69" i="27"/>
  <c r="AC55" i="27"/>
  <c r="M73" i="27"/>
  <c r="M59" i="27"/>
  <c r="U66" i="27"/>
  <c r="U52" i="27"/>
  <c r="AC62" i="27"/>
  <c r="AC76" i="27"/>
  <c r="M45" i="27"/>
  <c r="V73" i="27"/>
  <c r="V59" i="27"/>
  <c r="U70" i="27"/>
  <c r="U56" i="27"/>
  <c r="AD66" i="27"/>
  <c r="AD52" i="27"/>
  <c r="T74" i="27"/>
  <c r="T60" i="27"/>
  <c r="S50" i="27"/>
  <c r="S64" i="27"/>
  <c r="U69" i="27"/>
  <c r="U55" i="27"/>
  <c r="M54" i="27"/>
  <c r="M68" i="27"/>
  <c r="W54" i="27"/>
  <c r="W68" i="27"/>
  <c r="V55" i="27"/>
  <c r="V69" i="27"/>
  <c r="AD65" i="27"/>
  <c r="AD51" i="27"/>
  <c r="W74" i="27"/>
  <c r="W60" i="27"/>
  <c r="AC60" i="27"/>
  <c r="AC74" i="27"/>
  <c r="W50" i="27"/>
  <c r="W64" i="27"/>
  <c r="U53" i="27"/>
  <c r="U67" i="27"/>
  <c r="T75" i="27"/>
  <c r="T61" i="27"/>
  <c r="E64" i="27"/>
  <c r="E50" i="27"/>
  <c r="T65" i="27"/>
  <c r="T51" i="27"/>
  <c r="AD53" i="27"/>
  <c r="AD67" i="27"/>
  <c r="AC61" i="27"/>
  <c r="AC75" i="27"/>
  <c r="E72" i="27"/>
  <c r="E58" i="27"/>
  <c r="U74" i="27"/>
  <c r="U60" i="27"/>
  <c r="T50" i="27"/>
  <c r="T64" i="27"/>
  <c r="M74" i="27"/>
  <c r="M60" i="27"/>
  <c r="S62" i="27"/>
  <c r="S76" i="27"/>
  <c r="AC31" i="27"/>
  <c r="W72" i="27"/>
  <c r="W58" i="27"/>
  <c r="V57" i="27"/>
  <c r="V71" i="27"/>
  <c r="T68" i="27"/>
  <c r="T54" i="27"/>
  <c r="T66" i="27"/>
  <c r="T52" i="27"/>
  <c r="T31" i="27"/>
  <c r="M71" i="27"/>
  <c r="M57" i="27"/>
  <c r="U62" i="27"/>
  <c r="U76" i="27"/>
  <c r="AD69" i="27"/>
  <c r="AD55" i="27"/>
  <c r="S73" i="27"/>
  <c r="S59" i="27"/>
  <c r="M70" i="27"/>
  <c r="M56" i="27"/>
  <c r="V52" i="27"/>
  <c r="V66" i="27"/>
  <c r="AD76" i="27"/>
  <c r="AD62" i="27"/>
  <c r="S45" i="27"/>
  <c r="W59" i="27"/>
  <c r="W73" i="27"/>
  <c r="V70" i="27"/>
  <c r="V56" i="27"/>
  <c r="AD61" i="27"/>
  <c r="AE61" i="27" s="1"/>
  <c r="AD75" i="27"/>
  <c r="E57" i="27"/>
  <c r="E71" i="27"/>
  <c r="M62" i="27"/>
  <c r="M76" i="27"/>
  <c r="W62" i="27"/>
  <c r="W76" i="27"/>
  <c r="E76" i="27"/>
  <c r="E62" i="27"/>
  <c r="AD74" i="27"/>
  <c r="AD60" i="27"/>
  <c r="AC50" i="27"/>
  <c r="AE50" i="27" s="1"/>
  <c r="AC64" i="27"/>
  <c r="V67" i="27"/>
  <c r="V53" i="27"/>
  <c r="U75" i="27"/>
  <c r="U61" i="27"/>
  <c r="U65" i="27"/>
  <c r="U51" i="27"/>
  <c r="E66" i="27"/>
  <c r="E52" i="27"/>
  <c r="E56" i="27"/>
  <c r="E70" i="27"/>
  <c r="E59" i="27"/>
  <c r="E73" i="27"/>
  <c r="U31" i="27"/>
  <c r="T72" i="27"/>
  <c r="T58" i="27"/>
  <c r="S57" i="27"/>
  <c r="S71" i="27"/>
  <c r="AD31" i="27"/>
  <c r="AC72" i="27"/>
  <c r="AC58" i="27"/>
  <c r="W71" i="27"/>
  <c r="W57" i="27"/>
  <c r="U54" i="27"/>
  <c r="U68" i="27"/>
  <c r="AC73" i="27"/>
  <c r="AE73" i="27" s="1"/>
  <c r="AC59" i="27"/>
  <c r="W56" i="27"/>
  <c r="W70" i="27"/>
  <c r="E67" i="27"/>
  <c r="E53" i="27"/>
  <c r="M31" i="27"/>
  <c r="S58" i="27"/>
  <c r="S72" i="27"/>
  <c r="AC71" i="27"/>
  <c r="AC57" i="27"/>
  <c r="AC66" i="27"/>
  <c r="AC52" i="27"/>
  <c r="V64" i="27"/>
  <c r="V50" i="27"/>
  <c r="M67" i="27"/>
  <c r="M53" i="27"/>
  <c r="V74" i="27"/>
  <c r="V60" i="27"/>
  <c r="S52" i="27"/>
  <c r="S66" i="27"/>
  <c r="V76" i="27"/>
  <c r="V62" i="27"/>
  <c r="T59" i="27"/>
  <c r="T73" i="27"/>
  <c r="S56" i="27"/>
  <c r="S70" i="27"/>
  <c r="W52" i="27"/>
  <c r="W66" i="27"/>
  <c r="T45" i="27"/>
  <c r="V65" i="27"/>
  <c r="V51" i="27"/>
  <c r="E75" i="27"/>
  <c r="E61" i="27"/>
  <c r="AH37" i="27"/>
  <c r="C45" i="27"/>
  <c r="K45" i="27"/>
  <c r="K61" i="27"/>
  <c r="K75" i="27"/>
  <c r="C72" i="27"/>
  <c r="C58" i="27"/>
  <c r="C56" i="27"/>
  <c r="C70" i="27"/>
  <c r="K56" i="27"/>
  <c r="K70" i="27"/>
  <c r="C68" i="27"/>
  <c r="C54" i="27"/>
  <c r="C71" i="27"/>
  <c r="C57" i="27"/>
  <c r="C66" i="27"/>
  <c r="C52" i="27"/>
  <c r="K76" i="27"/>
  <c r="K62" i="27"/>
  <c r="C65" i="27"/>
  <c r="C51" i="27"/>
  <c r="K73" i="27"/>
  <c r="K59" i="27"/>
  <c r="K65" i="27"/>
  <c r="K51" i="27"/>
  <c r="K55" i="27"/>
  <c r="K69" i="27"/>
  <c r="C67" i="27"/>
  <c r="C53" i="27"/>
  <c r="K68" i="27"/>
  <c r="K54" i="27"/>
  <c r="K74" i="27"/>
  <c r="K60" i="27"/>
  <c r="K31" i="27"/>
  <c r="C69" i="27"/>
  <c r="C55" i="27"/>
  <c r="C76" i="27"/>
  <c r="C62" i="27"/>
  <c r="C75" i="27"/>
  <c r="C61" i="27"/>
  <c r="C60" i="27"/>
  <c r="C74" i="27"/>
  <c r="K58" i="27"/>
  <c r="K72" i="27"/>
  <c r="C31" i="27"/>
  <c r="K50" i="27"/>
  <c r="K64" i="27"/>
  <c r="K71" i="27"/>
  <c r="K57" i="27"/>
  <c r="K66" i="27"/>
  <c r="K52" i="27"/>
  <c r="C50" i="27"/>
  <c r="C64" i="27"/>
  <c r="C73" i="27"/>
  <c r="C59" i="27"/>
  <c r="K67" i="27"/>
  <c r="K53" i="27"/>
  <c r="AH43" i="27"/>
  <c r="AH35" i="27"/>
  <c r="D50" i="26"/>
  <c r="F50" i="26" s="1"/>
  <c r="D64" i="26"/>
  <c r="D45" i="26"/>
  <c r="F46" i="26"/>
  <c r="F45" i="26" s="1"/>
  <c r="D58" i="26"/>
  <c r="F58" i="26" s="1"/>
  <c r="D72" i="26"/>
  <c r="F72" i="26" s="1"/>
  <c r="D74" i="26"/>
  <c r="F74" i="26" s="1"/>
  <c r="D60" i="26"/>
  <c r="F60" i="26" s="1"/>
  <c r="D54" i="26"/>
  <c r="F54" i="26" s="1"/>
  <c r="D68" i="26"/>
  <c r="F68" i="26" s="1"/>
  <c r="D75" i="26"/>
  <c r="F75" i="26" s="1"/>
  <c r="D61" i="26"/>
  <c r="F61" i="26" s="1"/>
  <c r="D69" i="26"/>
  <c r="F69" i="26" s="1"/>
  <c r="D55" i="26"/>
  <c r="F55" i="26" s="1"/>
  <c r="D65" i="26"/>
  <c r="F65" i="26" s="1"/>
  <c r="D51" i="26"/>
  <c r="F51" i="26" s="1"/>
  <c r="D62" i="26"/>
  <c r="F62" i="26" s="1"/>
  <c r="D76" i="26"/>
  <c r="F76" i="26" s="1"/>
  <c r="D31" i="26"/>
  <c r="F34" i="26"/>
  <c r="F31" i="26" s="1"/>
  <c r="D66" i="26"/>
  <c r="F66" i="26" s="1"/>
  <c r="D52" i="26"/>
  <c r="F52" i="26" s="1"/>
  <c r="D67" i="26"/>
  <c r="F67" i="26" s="1"/>
  <c r="D53" i="26"/>
  <c r="F53" i="26" s="1"/>
  <c r="D70" i="26"/>
  <c r="F70" i="26" s="1"/>
  <c r="D56" i="26"/>
  <c r="F56" i="26" s="1"/>
  <c r="F49" i="26"/>
  <c r="D73" i="26"/>
  <c r="F73" i="26" s="1"/>
  <c r="D59" i="26"/>
  <c r="F59" i="26" s="1"/>
  <c r="D71" i="26"/>
  <c r="F71" i="26" s="1"/>
  <c r="D57" i="26"/>
  <c r="F57" i="26" s="1"/>
  <c r="D31" i="25"/>
  <c r="F32" i="25"/>
  <c r="F31" i="25" s="1"/>
  <c r="D64" i="25"/>
  <c r="F64" i="25" s="1"/>
  <c r="D50" i="25"/>
  <c r="D52" i="25"/>
  <c r="F52" i="25" s="1"/>
  <c r="D66" i="25"/>
  <c r="F66" i="25" s="1"/>
  <c r="D68" i="25"/>
  <c r="F68" i="25" s="1"/>
  <c r="D54" i="25"/>
  <c r="F54" i="25" s="1"/>
  <c r="D71" i="25"/>
  <c r="F71" i="25" s="1"/>
  <c r="D57" i="25"/>
  <c r="F57" i="25" s="1"/>
  <c r="D51" i="25"/>
  <c r="F51" i="25" s="1"/>
  <c r="D65" i="25"/>
  <c r="D62" i="25"/>
  <c r="F62" i="25" s="1"/>
  <c r="D76" i="25"/>
  <c r="F76" i="25" s="1"/>
  <c r="D45" i="25"/>
  <c r="F47" i="25"/>
  <c r="F45" i="25" s="1"/>
  <c r="D60" i="25"/>
  <c r="F60" i="25" s="1"/>
  <c r="D74" i="25"/>
  <c r="F74" i="25" s="1"/>
  <c r="D75" i="25"/>
  <c r="F75" i="25" s="1"/>
  <c r="D61" i="25"/>
  <c r="F61" i="25" s="1"/>
  <c r="D72" i="25"/>
  <c r="F72" i="25" s="1"/>
  <c r="D58" i="25"/>
  <c r="F58" i="25" s="1"/>
  <c r="D56" i="25"/>
  <c r="F56" i="25" s="1"/>
  <c r="D70" i="25"/>
  <c r="F70" i="25" s="1"/>
  <c r="D69" i="25"/>
  <c r="F69" i="25" s="1"/>
  <c r="D55" i="25"/>
  <c r="F55" i="25" s="1"/>
  <c r="D59" i="25"/>
  <c r="F59" i="25" s="1"/>
  <c r="D73" i="25"/>
  <c r="F73" i="25" s="1"/>
  <c r="D67" i="25"/>
  <c r="F67" i="25" s="1"/>
  <c r="D53" i="25"/>
  <c r="F53" i="25" s="1"/>
  <c r="AH36" i="27"/>
  <c r="AB31" i="27"/>
  <c r="Y45" i="27"/>
  <c r="AH41" i="27"/>
  <c r="D15" i="27"/>
  <c r="D44" i="27" s="1"/>
  <c r="F44" i="27" s="1"/>
  <c r="D27" i="14"/>
  <c r="D7" i="14"/>
  <c r="D18" i="14"/>
  <c r="H16" i="27"/>
  <c r="D19" i="27"/>
  <c r="D42" i="27" s="1"/>
  <c r="F42" i="27" s="1"/>
  <c r="D3" i="27"/>
  <c r="D32" i="27" s="1"/>
  <c r="D24" i="27"/>
  <c r="F24" i="27" s="1"/>
  <c r="D15" i="14"/>
  <c r="D6" i="14"/>
  <c r="D8" i="27"/>
  <c r="D41" i="27" s="1"/>
  <c r="F41" i="27" s="1"/>
  <c r="H14" i="27"/>
  <c r="H34" i="27" s="1"/>
  <c r="H30" i="14"/>
  <c r="H19" i="27"/>
  <c r="H42" i="27" s="1"/>
  <c r="J42" i="27" s="1"/>
  <c r="D7" i="27"/>
  <c r="D28" i="27"/>
  <c r="D43" i="27" s="1"/>
  <c r="F43" i="27" s="1"/>
  <c r="D12" i="27"/>
  <c r="D3" i="14"/>
  <c r="D26" i="14"/>
  <c r="D29" i="14"/>
  <c r="H27" i="14"/>
  <c r="H12" i="27"/>
  <c r="H18" i="14"/>
  <c r="H11" i="27"/>
  <c r="H39" i="27" s="1"/>
  <c r="D16" i="27"/>
  <c r="D14" i="14"/>
  <c r="D17" i="14"/>
  <c r="H21" i="14"/>
  <c r="H10" i="27"/>
  <c r="H46" i="27" s="1"/>
  <c r="H25" i="14"/>
  <c r="H6" i="14"/>
  <c r="H24" i="14"/>
  <c r="H15" i="27"/>
  <c r="H44" i="27" s="1"/>
  <c r="J44" i="27" s="1"/>
  <c r="D4" i="27"/>
  <c r="D40" i="27" s="1"/>
  <c r="F40" i="27" s="1"/>
  <c r="D2" i="14"/>
  <c r="D25" i="14"/>
  <c r="D5" i="14"/>
  <c r="D16" i="14"/>
  <c r="H29" i="14"/>
  <c r="H15" i="14"/>
  <c r="H8" i="27"/>
  <c r="H41" i="27" s="1"/>
  <c r="J41" i="27" s="1"/>
  <c r="H19" i="14"/>
  <c r="H12" i="14"/>
  <c r="H5" i="27"/>
  <c r="H22" i="14"/>
  <c r="H29" i="27"/>
  <c r="H2" i="27"/>
  <c r="H38" i="27" s="1"/>
  <c r="J38" i="27" s="1"/>
  <c r="H9" i="27"/>
  <c r="D29" i="27"/>
  <c r="D25" i="27"/>
  <c r="F25" i="27" s="1"/>
  <c r="D22" i="27"/>
  <c r="D37" i="27" s="1"/>
  <c r="F37" i="27" s="1"/>
  <c r="D13" i="14"/>
  <c r="H23" i="14"/>
  <c r="H9" i="14"/>
  <c r="H26" i="14"/>
  <c r="H30" i="27"/>
  <c r="H35" i="27" s="1"/>
  <c r="J35" i="27" s="1"/>
  <c r="H13" i="14"/>
  <c r="H6" i="27"/>
  <c r="H47" i="27" s="1"/>
  <c r="J47" i="27" s="1"/>
  <c r="H27" i="27"/>
  <c r="D17" i="27"/>
  <c r="D13" i="27"/>
  <c r="D33" i="27" s="1"/>
  <c r="F33" i="27" s="1"/>
  <c r="D10" i="27"/>
  <c r="D46" i="27" s="1"/>
  <c r="F46" i="27" s="1"/>
  <c r="D24" i="14"/>
  <c r="H17" i="14"/>
  <c r="H3" i="14"/>
  <c r="H20" i="14"/>
  <c r="H28" i="27"/>
  <c r="H43" i="27" s="1"/>
  <c r="J43" i="27" s="1"/>
  <c r="H7" i="14"/>
  <c r="H4" i="27"/>
  <c r="H40" i="27" s="1"/>
  <c r="H10" i="14"/>
  <c r="H11" i="14"/>
  <c r="H14" i="14"/>
  <c r="H26" i="27"/>
  <c r="H36" i="27" s="1"/>
  <c r="J36" i="27" s="1"/>
  <c r="H17" i="27"/>
  <c r="D5" i="27"/>
  <c r="D12" i="14"/>
  <c r="D23" i="14"/>
  <c r="D21" i="27"/>
  <c r="D20" i="27"/>
  <c r="F20" i="27" s="1"/>
  <c r="H25" i="27"/>
  <c r="D30" i="27"/>
  <c r="D35" i="27" s="1"/>
  <c r="F35" i="27" s="1"/>
  <c r="D26" i="27"/>
  <c r="D36" i="27" s="1"/>
  <c r="F36" i="27" s="1"/>
  <c r="D11" i="14"/>
  <c r="D22" i="14"/>
  <c r="H5" i="14"/>
  <c r="H8" i="14"/>
  <c r="H24" i="27"/>
  <c r="H28" i="14"/>
  <c r="H21" i="27"/>
  <c r="D18" i="27"/>
  <c r="D14" i="27"/>
  <c r="D34" i="27" s="1"/>
  <c r="F34" i="27" s="1"/>
  <c r="D23" i="27"/>
  <c r="D49" i="27" s="1"/>
  <c r="F49" i="27" s="1"/>
  <c r="D10" i="14"/>
  <c r="D21" i="14"/>
  <c r="D9" i="27"/>
  <c r="F9" i="27" s="1"/>
  <c r="D4" i="14"/>
  <c r="H2" i="14"/>
  <c r="H22" i="27"/>
  <c r="H37" i="27" s="1"/>
  <c r="J37" i="27" s="1"/>
  <c r="H13" i="27"/>
  <c r="H33" i="27" s="1"/>
  <c r="J33" i="27" s="1"/>
  <c r="H16" i="14"/>
  <c r="D6" i="27"/>
  <c r="D47" i="27" s="1"/>
  <c r="D2" i="27"/>
  <c r="D38" i="27" s="1"/>
  <c r="F38" i="27" s="1"/>
  <c r="D11" i="27"/>
  <c r="D39" i="27" s="1"/>
  <c r="F39" i="27" s="1"/>
  <c r="D9" i="14"/>
  <c r="D20" i="14"/>
  <c r="D28" i="14"/>
  <c r="H20" i="27"/>
  <c r="H4" i="14"/>
  <c r="H3" i="27"/>
  <c r="H32" i="27" s="1"/>
  <c r="D27" i="27"/>
  <c r="D8" i="14"/>
  <c r="D19" i="14"/>
  <c r="D30" i="14"/>
  <c r="H18" i="27"/>
  <c r="H23" i="27"/>
  <c r="H49" i="27" s="1"/>
  <c r="J49" i="27" s="1"/>
  <c r="H7" i="27"/>
  <c r="AA72" i="27"/>
  <c r="AA58" i="27"/>
  <c r="G71" i="27"/>
  <c r="G57" i="27"/>
  <c r="Q76" i="27"/>
  <c r="Q62" i="27"/>
  <c r="I67" i="27"/>
  <c r="I53" i="27"/>
  <c r="O64" i="27"/>
  <c r="O50" i="27"/>
  <c r="AB71" i="27"/>
  <c r="AB57" i="27"/>
  <c r="Y31" i="27"/>
  <c r="G75" i="27"/>
  <c r="G61" i="27"/>
  <c r="I65" i="27"/>
  <c r="I51" i="27"/>
  <c r="AG72" i="27"/>
  <c r="AG58" i="27"/>
  <c r="X45" i="27"/>
  <c r="AH44" i="27"/>
  <c r="X68" i="27"/>
  <c r="X54" i="27"/>
  <c r="AE34" i="27"/>
  <c r="AE14" i="27"/>
  <c r="AE35" i="27"/>
  <c r="AE30" i="27"/>
  <c r="AE9" i="27"/>
  <c r="H58" i="24"/>
  <c r="J58" i="24" s="1"/>
  <c r="H72" i="24"/>
  <c r="J72" i="24" s="1"/>
  <c r="H62" i="26"/>
  <c r="J62" i="26" s="1"/>
  <c r="H76" i="26"/>
  <c r="J76" i="26" s="1"/>
  <c r="D36" i="24"/>
  <c r="F36" i="24" s="1"/>
  <c r="F26" i="24"/>
  <c r="F19" i="25"/>
  <c r="D67" i="24"/>
  <c r="F67" i="24" s="1"/>
  <c r="D53" i="24"/>
  <c r="F53" i="24" s="1"/>
  <c r="F5" i="24"/>
  <c r="F11" i="25"/>
  <c r="F13" i="26"/>
  <c r="Z65" i="27"/>
  <c r="Z51" i="27"/>
  <c r="O67" i="27"/>
  <c r="O53" i="27"/>
  <c r="J39" i="27"/>
  <c r="O31" i="27"/>
  <c r="AG76" i="27"/>
  <c r="AG62" i="27"/>
  <c r="G70" i="27"/>
  <c r="G56" i="27"/>
  <c r="AB74" i="27"/>
  <c r="AB60" i="27"/>
  <c r="I31" i="27"/>
  <c r="X58" i="27"/>
  <c r="X72" i="27"/>
  <c r="AG75" i="27"/>
  <c r="AG61" i="27"/>
  <c r="Z75" i="27"/>
  <c r="Z61" i="27"/>
  <c r="I66" i="27"/>
  <c r="I52" i="27"/>
  <c r="AF66" i="27"/>
  <c r="AF52" i="27"/>
  <c r="AE36" i="27"/>
  <c r="AE26" i="27"/>
  <c r="AE5" i="27"/>
  <c r="AE21" i="27"/>
  <c r="H54" i="25"/>
  <c r="J54" i="25" s="1"/>
  <c r="H68" i="25"/>
  <c r="J68" i="25" s="1"/>
  <c r="H64" i="25"/>
  <c r="H50" i="25"/>
  <c r="J50" i="25" s="1"/>
  <c r="H52" i="25"/>
  <c r="J52" i="25" s="1"/>
  <c r="H66" i="25"/>
  <c r="J66" i="25" s="1"/>
  <c r="D32" i="24"/>
  <c r="F3" i="24"/>
  <c r="F3" i="25"/>
  <c r="D59" i="24"/>
  <c r="F59" i="24" s="1"/>
  <c r="D73" i="24"/>
  <c r="F73" i="24" s="1"/>
  <c r="F7" i="24"/>
  <c r="F25" i="25"/>
  <c r="D39" i="24"/>
  <c r="F39" i="24" s="1"/>
  <c r="F11" i="24"/>
  <c r="F17" i="25"/>
  <c r="F19" i="26"/>
  <c r="AF74" i="27"/>
  <c r="AF60" i="27"/>
  <c r="Y67" i="27"/>
  <c r="Y53" i="27"/>
  <c r="AF72" i="27"/>
  <c r="AF58" i="27"/>
  <c r="Z69" i="27"/>
  <c r="Z55" i="27"/>
  <c r="AG73" i="27"/>
  <c r="AG59" i="27"/>
  <c r="I72" i="27"/>
  <c r="I58" i="27"/>
  <c r="O45" i="27"/>
  <c r="X69" i="27"/>
  <c r="X55" i="27"/>
  <c r="AH38" i="27"/>
  <c r="AB66" i="27"/>
  <c r="AB52" i="27"/>
  <c r="AG70" i="27"/>
  <c r="AG56" i="27"/>
  <c r="Z72" i="27"/>
  <c r="Z58" i="27"/>
  <c r="X70" i="27"/>
  <c r="X56" i="27"/>
  <c r="AA75" i="27"/>
  <c r="AA61" i="27"/>
  <c r="AH42" i="27"/>
  <c r="Z74" i="27"/>
  <c r="Z60" i="27"/>
  <c r="AE10" i="27"/>
  <c r="AE17" i="27"/>
  <c r="H60" i="25"/>
  <c r="J60" i="25" s="1"/>
  <c r="H74" i="25"/>
  <c r="J74" i="25" s="1"/>
  <c r="H53" i="24"/>
  <c r="J53" i="24" s="1"/>
  <c r="H67" i="24"/>
  <c r="J67" i="24" s="1"/>
  <c r="H70" i="25"/>
  <c r="J70" i="25" s="1"/>
  <c r="H56" i="25"/>
  <c r="J56" i="25" s="1"/>
  <c r="D68" i="24"/>
  <c r="F68" i="24" s="1"/>
  <c r="D54" i="24"/>
  <c r="F54" i="24" s="1"/>
  <c r="F9" i="24"/>
  <c r="F9" i="25"/>
  <c r="D33" i="24"/>
  <c r="F33" i="24" s="1"/>
  <c r="F13" i="24"/>
  <c r="F2" i="26"/>
  <c r="D66" i="24"/>
  <c r="F66" i="24" s="1"/>
  <c r="D52" i="24"/>
  <c r="F52" i="24" s="1"/>
  <c r="F17" i="24"/>
  <c r="F23" i="25"/>
  <c r="F25" i="26"/>
  <c r="Q74" i="27"/>
  <c r="Q60" i="27"/>
  <c r="I75" i="27"/>
  <c r="I61" i="27"/>
  <c r="AF70" i="27"/>
  <c r="AF56" i="27"/>
  <c r="Y68" i="27"/>
  <c r="Y54" i="27"/>
  <c r="Y57" i="27"/>
  <c r="Y71" i="27"/>
  <c r="AG52" i="27"/>
  <c r="AG66" i="27"/>
  <c r="AA71" i="27"/>
  <c r="AA57" i="27"/>
  <c r="X73" i="27"/>
  <c r="X59" i="27"/>
  <c r="G69" i="27"/>
  <c r="G55" i="27"/>
  <c r="Z66" i="27"/>
  <c r="Z52" i="27"/>
  <c r="O74" i="27"/>
  <c r="O60" i="27"/>
  <c r="AB64" i="27"/>
  <c r="AB50" i="27"/>
  <c r="AH40" i="27"/>
  <c r="Q75" i="27"/>
  <c r="Q61" i="27"/>
  <c r="AB65" i="27"/>
  <c r="AB51" i="27"/>
  <c r="Y70" i="27"/>
  <c r="Y56" i="27"/>
  <c r="AF65" i="27"/>
  <c r="AF51" i="27"/>
  <c r="AE39" i="27"/>
  <c r="AE11" i="27"/>
  <c r="AE29" i="27"/>
  <c r="H52" i="26"/>
  <c r="J52" i="26" s="1"/>
  <c r="H66" i="26"/>
  <c r="J66" i="26" s="1"/>
  <c r="H64" i="24"/>
  <c r="J64" i="24" s="1"/>
  <c r="H50" i="24"/>
  <c r="H31" i="26"/>
  <c r="J31" i="26" s="1"/>
  <c r="J32" i="26"/>
  <c r="H31" i="24"/>
  <c r="J31" i="24" s="1"/>
  <c r="J32" i="24"/>
  <c r="J49" i="25"/>
  <c r="F10" i="26"/>
  <c r="D44" i="24"/>
  <c r="F44" i="24" s="1"/>
  <c r="F15" i="24"/>
  <c r="F15" i="25"/>
  <c r="D42" i="24"/>
  <c r="F42" i="24" s="1"/>
  <c r="F19" i="24"/>
  <c r="F16" i="26"/>
  <c r="D49" i="24"/>
  <c r="F23" i="24"/>
  <c r="F29" i="25"/>
  <c r="F12" i="26"/>
  <c r="W4" i="3"/>
  <c r="W2" i="3" s="1"/>
  <c r="AG68" i="27"/>
  <c r="AG54" i="27"/>
  <c r="AG64" i="27"/>
  <c r="AG50" i="27"/>
  <c r="O66" i="27"/>
  <c r="O52" i="27"/>
  <c r="AF31" i="27"/>
  <c r="AH32" i="27"/>
  <c r="AH49" i="27"/>
  <c r="AE37" i="27"/>
  <c r="AE22" i="27"/>
  <c r="AE33" i="27"/>
  <c r="AE13" i="27"/>
  <c r="AE40" i="27"/>
  <c r="AE4" i="27"/>
  <c r="AE41" i="27"/>
  <c r="AE8" i="27"/>
  <c r="H56" i="26"/>
  <c r="J56" i="26" s="1"/>
  <c r="H70" i="26"/>
  <c r="J70" i="26" s="1"/>
  <c r="H75" i="25"/>
  <c r="J75" i="25" s="1"/>
  <c r="H61" i="25"/>
  <c r="J61" i="25" s="1"/>
  <c r="H45" i="24"/>
  <c r="J45" i="24" s="1"/>
  <c r="J47" i="24"/>
  <c r="H50" i="26"/>
  <c r="H64" i="26"/>
  <c r="D65" i="24"/>
  <c r="F65" i="24" s="1"/>
  <c r="D51" i="24"/>
  <c r="F51" i="24" s="1"/>
  <c r="F21" i="24"/>
  <c r="F21" i="25"/>
  <c r="D64" i="24"/>
  <c r="D50" i="24"/>
  <c r="F50" i="24" s="1"/>
  <c r="F25" i="24"/>
  <c r="D57" i="24"/>
  <c r="F57" i="24" s="1"/>
  <c r="D71" i="24"/>
  <c r="F71" i="24" s="1"/>
  <c r="F29" i="24"/>
  <c r="F9" i="26"/>
  <c r="F18" i="26"/>
  <c r="AB76" i="27"/>
  <c r="AB62" i="27"/>
  <c r="AA31" i="27"/>
  <c r="Y66" i="27"/>
  <c r="Y52" i="27"/>
  <c r="Z76" i="27"/>
  <c r="Z62" i="27"/>
  <c r="AG69" i="27"/>
  <c r="AG55" i="27"/>
  <c r="AA65" i="27"/>
  <c r="AA51" i="27"/>
  <c r="AF69" i="27"/>
  <c r="AF55" i="27"/>
  <c r="AG71" i="27"/>
  <c r="AG57" i="27"/>
  <c r="Y75" i="27"/>
  <c r="Y61" i="27"/>
  <c r="Z67" i="27"/>
  <c r="Z53" i="27"/>
  <c r="O76" i="27"/>
  <c r="O62" i="27"/>
  <c r="Y72" i="27"/>
  <c r="Y58" i="27"/>
  <c r="O72" i="27"/>
  <c r="O58" i="27"/>
  <c r="AB54" i="27"/>
  <c r="AB68" i="27"/>
  <c r="Q71" i="27"/>
  <c r="Q57" i="27"/>
  <c r="Q31" i="27"/>
  <c r="G31" i="27"/>
  <c r="Y65" i="27"/>
  <c r="Y51" i="27"/>
  <c r="I50" i="27"/>
  <c r="I64" i="27"/>
  <c r="AF53" i="27"/>
  <c r="AF67" i="27"/>
  <c r="AF64" i="27"/>
  <c r="AF50" i="27"/>
  <c r="Q66" i="27"/>
  <c r="Q52" i="27"/>
  <c r="AE25" i="27"/>
  <c r="AE16" i="27"/>
  <c r="AE20" i="27"/>
  <c r="H51" i="25"/>
  <c r="J51" i="25" s="1"/>
  <c r="H65" i="25"/>
  <c r="J65" i="25" s="1"/>
  <c r="H54" i="26"/>
  <c r="J54" i="26" s="1"/>
  <c r="H68" i="26"/>
  <c r="J68" i="26" s="1"/>
  <c r="H54" i="24"/>
  <c r="J54" i="24" s="1"/>
  <c r="H68" i="24"/>
  <c r="J68" i="24" s="1"/>
  <c r="H57" i="25"/>
  <c r="J57" i="25" s="1"/>
  <c r="H71" i="25"/>
  <c r="J71" i="25" s="1"/>
  <c r="D76" i="24"/>
  <c r="F76" i="24" s="1"/>
  <c r="D62" i="24"/>
  <c r="F62" i="24" s="1"/>
  <c r="F27" i="24"/>
  <c r="F27" i="25"/>
  <c r="F2" i="25"/>
  <c r="D47" i="24"/>
  <c r="F47" i="24" s="1"/>
  <c r="F6" i="24"/>
  <c r="F6" i="25"/>
  <c r="F6" i="26"/>
  <c r="F15" i="26"/>
  <c r="F24" i="26"/>
  <c r="O68" i="27"/>
  <c r="O54" i="27"/>
  <c r="AB72" i="27"/>
  <c r="AB58" i="27"/>
  <c r="O73" i="27"/>
  <c r="O59" i="27"/>
  <c r="X67" i="27"/>
  <c r="X53" i="27"/>
  <c r="Q45" i="27"/>
  <c r="G52" i="27"/>
  <c r="G66" i="27"/>
  <c r="AG65" i="27"/>
  <c r="AG51" i="27"/>
  <c r="X31" i="27"/>
  <c r="X65" i="27"/>
  <c r="X51" i="27"/>
  <c r="AB70" i="27"/>
  <c r="AB56" i="27"/>
  <c r="Q69" i="27"/>
  <c r="Q55" i="27"/>
  <c r="O61" i="27"/>
  <c r="O75" i="27"/>
  <c r="Y69" i="27"/>
  <c r="Y55" i="27"/>
  <c r="G67" i="27"/>
  <c r="G53" i="27"/>
  <c r="J40" i="27"/>
  <c r="Q64" i="27"/>
  <c r="Q50" i="27"/>
  <c r="AF76" i="27"/>
  <c r="AF62" i="27"/>
  <c r="AB75" i="27"/>
  <c r="AB61" i="27"/>
  <c r="AE43" i="27"/>
  <c r="AE28" i="27"/>
  <c r="H55" i="25"/>
  <c r="J55" i="25" s="1"/>
  <c r="H69" i="25"/>
  <c r="J69" i="25" s="1"/>
  <c r="H60" i="26"/>
  <c r="J60" i="26" s="1"/>
  <c r="H74" i="26"/>
  <c r="J74" i="26" s="1"/>
  <c r="H52" i="24"/>
  <c r="J52" i="24" s="1"/>
  <c r="H66" i="24"/>
  <c r="J66" i="24" s="1"/>
  <c r="H60" i="24"/>
  <c r="J60" i="24" s="1"/>
  <c r="H74" i="24"/>
  <c r="J74" i="24" s="1"/>
  <c r="F4" i="25"/>
  <c r="F4" i="26"/>
  <c r="F8" i="25"/>
  <c r="D74" i="24"/>
  <c r="F74" i="24" s="1"/>
  <c r="D60" i="24"/>
  <c r="F60" i="24" s="1"/>
  <c r="F12" i="24"/>
  <c r="F12" i="25"/>
  <c r="D40" i="24"/>
  <c r="F40" i="24" s="1"/>
  <c r="F4" i="24"/>
  <c r="F21" i="26"/>
  <c r="F30" i="26"/>
  <c r="Q65" i="27"/>
  <c r="Q51" i="27"/>
  <c r="AH46" i="27"/>
  <c r="AF45" i="27"/>
  <c r="I68" i="27"/>
  <c r="I54" i="27"/>
  <c r="O65" i="27"/>
  <c r="O51" i="27"/>
  <c r="I70" i="27"/>
  <c r="I56" i="27"/>
  <c r="Q59" i="27"/>
  <c r="Q73" i="27"/>
  <c r="AA64" i="27"/>
  <c r="AA50" i="27"/>
  <c r="O70" i="27"/>
  <c r="O56" i="27"/>
  <c r="Z45" i="27"/>
  <c r="G73" i="27"/>
  <c r="G59" i="27"/>
  <c r="AA55" i="27"/>
  <c r="AA69" i="27"/>
  <c r="AA67" i="27"/>
  <c r="AA53" i="27"/>
  <c r="AG67" i="27"/>
  <c r="AG53" i="27"/>
  <c r="AF71" i="27"/>
  <c r="AF57" i="27"/>
  <c r="Z56" i="27"/>
  <c r="Z70" i="27"/>
  <c r="AE23" i="27"/>
  <c r="AE3" i="27"/>
  <c r="AE7" i="27"/>
  <c r="H57" i="26"/>
  <c r="J57" i="26" s="1"/>
  <c r="H71" i="26"/>
  <c r="J71" i="26" s="1"/>
  <c r="H62" i="25"/>
  <c r="J62" i="25" s="1"/>
  <c r="H76" i="25"/>
  <c r="J76" i="25" s="1"/>
  <c r="H70" i="24"/>
  <c r="J70" i="24" s="1"/>
  <c r="H56" i="24"/>
  <c r="J56" i="24" s="1"/>
  <c r="H73" i="25"/>
  <c r="J73" i="25" s="1"/>
  <c r="H59" i="25"/>
  <c r="J59" i="25" s="1"/>
  <c r="F10" i="25"/>
  <c r="F22" i="26"/>
  <c r="F14" i="25"/>
  <c r="D75" i="24"/>
  <c r="F75" i="24" s="1"/>
  <c r="D61" i="24"/>
  <c r="F61" i="24" s="1"/>
  <c r="F18" i="24"/>
  <c r="F18" i="25"/>
  <c r="D46" i="24"/>
  <c r="F10" i="24"/>
  <c r="F27" i="26"/>
  <c r="F5" i="26"/>
  <c r="AB69" i="27"/>
  <c r="AB55" i="27"/>
  <c r="I73" i="27"/>
  <c r="I59" i="27"/>
  <c r="G45" i="27"/>
  <c r="I69" i="27"/>
  <c r="I55" i="27"/>
  <c r="Y76" i="27"/>
  <c r="Y62" i="27"/>
  <c r="Z31" i="27"/>
  <c r="AA76" i="27"/>
  <c r="AA62" i="27"/>
  <c r="Y73" i="27"/>
  <c r="Y59" i="27"/>
  <c r="AF73" i="27"/>
  <c r="AF59" i="27"/>
  <c r="AH59" i="27" s="1"/>
  <c r="AE12" i="27"/>
  <c r="AE44" i="27"/>
  <c r="AE15" i="27"/>
  <c r="AE42" i="27"/>
  <c r="AE19" i="27"/>
  <c r="H75" i="26"/>
  <c r="J75" i="26" s="1"/>
  <c r="H61" i="26"/>
  <c r="J61" i="26" s="1"/>
  <c r="H45" i="25"/>
  <c r="J45" i="25" s="1"/>
  <c r="J46" i="25"/>
  <c r="H59" i="26"/>
  <c r="J59" i="26" s="1"/>
  <c r="H73" i="26"/>
  <c r="J73" i="26" s="1"/>
  <c r="H61" i="24"/>
  <c r="J61" i="24" s="1"/>
  <c r="H75" i="24"/>
  <c r="J75" i="24" s="1"/>
  <c r="F16" i="25"/>
  <c r="D38" i="24"/>
  <c r="F38" i="24" s="1"/>
  <c r="F2" i="24"/>
  <c r="F20" i="25"/>
  <c r="D55" i="24"/>
  <c r="F55" i="24" s="1"/>
  <c r="D69" i="24"/>
  <c r="F69" i="24" s="1"/>
  <c r="F24" i="24"/>
  <c r="F24" i="25"/>
  <c r="D58" i="24"/>
  <c r="F58" i="24" s="1"/>
  <c r="D72" i="24"/>
  <c r="F72" i="24" s="1"/>
  <c r="F16" i="24"/>
  <c r="F8" i="26"/>
  <c r="F11" i="26"/>
  <c r="X75" i="27"/>
  <c r="X61" i="27"/>
  <c r="G68" i="27"/>
  <c r="G54" i="27"/>
  <c r="G74" i="27"/>
  <c r="G60" i="27"/>
  <c r="Z64" i="27"/>
  <c r="Z50" i="27"/>
  <c r="I71" i="27"/>
  <c r="I57" i="27"/>
  <c r="O69" i="27"/>
  <c r="O55" i="27"/>
  <c r="Q72" i="27"/>
  <c r="Q58" i="27"/>
  <c r="I45" i="27"/>
  <c r="X71" i="27"/>
  <c r="X57" i="27"/>
  <c r="AG45" i="27"/>
  <c r="Q67" i="27"/>
  <c r="Q53" i="27"/>
  <c r="Z71" i="27"/>
  <c r="Z57" i="27"/>
  <c r="Q68" i="27"/>
  <c r="Q54" i="27"/>
  <c r="AF68" i="27"/>
  <c r="AF54" i="27"/>
  <c r="AE69" i="27"/>
  <c r="AE24" i="27"/>
  <c r="AE62" i="27"/>
  <c r="AE27" i="27"/>
  <c r="F17" i="27"/>
  <c r="H59" i="24"/>
  <c r="J59" i="24" s="1"/>
  <c r="H73" i="24"/>
  <c r="J73" i="24" s="1"/>
  <c r="H51" i="26"/>
  <c r="J51" i="26" s="1"/>
  <c r="H65" i="26"/>
  <c r="J65" i="26" s="1"/>
  <c r="H45" i="26"/>
  <c r="J45" i="26" s="1"/>
  <c r="J46" i="26"/>
  <c r="H51" i="24"/>
  <c r="J51" i="24" s="1"/>
  <c r="H65" i="24"/>
  <c r="H53" i="25"/>
  <c r="J53" i="25" s="1"/>
  <c r="H67" i="25"/>
  <c r="J67" i="25" s="1"/>
  <c r="F22" i="25"/>
  <c r="D41" i="24"/>
  <c r="F41" i="24" s="1"/>
  <c r="F8" i="24"/>
  <c r="F26" i="25"/>
  <c r="D35" i="24"/>
  <c r="F35" i="24" s="1"/>
  <c r="F30" i="24"/>
  <c r="F30" i="25"/>
  <c r="D37" i="24"/>
  <c r="F37" i="24" s="1"/>
  <c r="F22" i="24"/>
  <c r="F14" i="26"/>
  <c r="F17" i="26"/>
  <c r="AA74" i="27"/>
  <c r="AA60" i="27"/>
  <c r="G76" i="27"/>
  <c r="G62" i="27"/>
  <c r="AA73" i="27"/>
  <c r="AA59" i="27"/>
  <c r="X66" i="27"/>
  <c r="X52" i="27"/>
  <c r="G64" i="27"/>
  <c r="G50" i="27"/>
  <c r="AA70" i="27"/>
  <c r="AA56" i="27"/>
  <c r="J34" i="27"/>
  <c r="AB73" i="27"/>
  <c r="AB59" i="27"/>
  <c r="X76" i="27"/>
  <c r="X62" i="27"/>
  <c r="AA66" i="27"/>
  <c r="AA52" i="27"/>
  <c r="AG74" i="27"/>
  <c r="AG60" i="27"/>
  <c r="X74" i="27"/>
  <c r="X60" i="27"/>
  <c r="AB45" i="27"/>
  <c r="AH39" i="27"/>
  <c r="AB67" i="27"/>
  <c r="AB53" i="27"/>
  <c r="X64" i="27"/>
  <c r="X50" i="27"/>
  <c r="AE47" i="27"/>
  <c r="AE6" i="27"/>
  <c r="F8" i="27"/>
  <c r="H57" i="24"/>
  <c r="J57" i="24" s="1"/>
  <c r="H71" i="24"/>
  <c r="J71" i="24" s="1"/>
  <c r="H72" i="25"/>
  <c r="J72" i="25" s="1"/>
  <c r="H58" i="25"/>
  <c r="J58" i="25" s="1"/>
  <c r="H55" i="24"/>
  <c r="J55" i="24" s="1"/>
  <c r="H69" i="24"/>
  <c r="J69" i="24" s="1"/>
  <c r="F28" i="25"/>
  <c r="D34" i="24"/>
  <c r="F34" i="24" s="1"/>
  <c r="F14" i="24"/>
  <c r="F3" i="26"/>
  <c r="F7" i="25"/>
  <c r="F28" i="26"/>
  <c r="D43" i="24"/>
  <c r="F43" i="24" s="1"/>
  <c r="F28" i="24"/>
  <c r="F20" i="26"/>
  <c r="F23" i="26"/>
  <c r="I74" i="27"/>
  <c r="I60" i="27"/>
  <c r="O71" i="27"/>
  <c r="O57" i="27"/>
  <c r="G65" i="27"/>
  <c r="G51" i="27"/>
  <c r="Q70" i="27"/>
  <c r="Q56" i="27"/>
  <c r="Y64" i="27"/>
  <c r="Y50" i="27"/>
  <c r="AF75" i="27"/>
  <c r="AF61" i="27"/>
  <c r="G72" i="27"/>
  <c r="G58" i="27"/>
  <c r="Z68" i="27"/>
  <c r="Z54" i="27"/>
  <c r="AA68" i="27"/>
  <c r="AA54" i="27"/>
  <c r="AG31" i="27"/>
  <c r="Y74" i="27"/>
  <c r="Y60" i="27"/>
  <c r="AH33" i="27"/>
  <c r="Z73" i="27"/>
  <c r="Z59" i="27"/>
  <c r="I62" i="27"/>
  <c r="I76" i="27"/>
  <c r="AE38" i="27"/>
  <c r="AE2" i="27"/>
  <c r="AE18" i="27"/>
  <c r="H53" i="26"/>
  <c r="J53" i="26" s="1"/>
  <c r="H67" i="26"/>
  <c r="J67" i="26" s="1"/>
  <c r="H31" i="25"/>
  <c r="J31" i="25" s="1"/>
  <c r="J32" i="25"/>
  <c r="H69" i="26"/>
  <c r="J69" i="26" s="1"/>
  <c r="H55" i="26"/>
  <c r="J55" i="26" s="1"/>
  <c r="H58" i="26"/>
  <c r="J58" i="26" s="1"/>
  <c r="H72" i="26"/>
  <c r="J72" i="26" s="1"/>
  <c r="H76" i="24"/>
  <c r="J76" i="24" s="1"/>
  <c r="H62" i="24"/>
  <c r="J62" i="24" s="1"/>
  <c r="D70" i="24"/>
  <c r="F70" i="24" s="1"/>
  <c r="D56" i="24"/>
  <c r="F56" i="24" s="1"/>
  <c r="F20" i="24"/>
  <c r="F13" i="25"/>
  <c r="F7" i="26"/>
  <c r="F5" i="25"/>
  <c r="F26" i="26"/>
  <c r="F29" i="26"/>
  <c r="N3" i="30"/>
  <c r="K3" i="30"/>
  <c r="H3" i="30"/>
  <c r="E3" i="30"/>
  <c r="W12" i="30"/>
  <c r="W8" i="30" s="1"/>
  <c r="W11" i="30"/>
  <c r="W7" i="30" s="1"/>
  <c r="W10" i="30"/>
  <c r="W5" i="30" s="1"/>
  <c r="T10" i="30"/>
  <c r="T11" i="30" s="1"/>
  <c r="T7" i="30" s="1"/>
  <c r="W9" i="30"/>
  <c r="T9" i="30"/>
  <c r="T8" i="30" s="1"/>
  <c r="Q7" i="30"/>
  <c r="Q2" i="30" s="1"/>
  <c r="W6" i="30"/>
  <c r="T6" i="30"/>
  <c r="N6" i="30"/>
  <c r="T4" i="30"/>
  <c r="T3" i="30"/>
  <c r="AD48" i="27" l="1"/>
  <c r="AE75" i="27"/>
  <c r="S48" i="27"/>
  <c r="F30" i="27"/>
  <c r="AH57" i="27"/>
  <c r="E63" i="27"/>
  <c r="T48" i="27"/>
  <c r="F11" i="27"/>
  <c r="AH76" i="27"/>
  <c r="E48" i="27"/>
  <c r="M48" i="27"/>
  <c r="F14" i="27"/>
  <c r="F23" i="27"/>
  <c r="W48" i="27"/>
  <c r="AE76" i="27"/>
  <c r="AC48" i="27"/>
  <c r="U48" i="27"/>
  <c r="V48" i="27"/>
  <c r="T63" i="27"/>
  <c r="M63" i="27"/>
  <c r="AD63" i="27"/>
  <c r="V63" i="27"/>
  <c r="W63" i="27"/>
  <c r="U63" i="27"/>
  <c r="AC63" i="27"/>
  <c r="S63" i="27"/>
  <c r="F3" i="27"/>
  <c r="C48" i="27"/>
  <c r="K48" i="27"/>
  <c r="K63" i="27"/>
  <c r="C63" i="27"/>
  <c r="F10" i="27"/>
  <c r="AH58" i="27"/>
  <c r="D71" i="27"/>
  <c r="F71" i="27" s="1"/>
  <c r="D57" i="27"/>
  <c r="F57" i="27" s="1"/>
  <c r="D58" i="27"/>
  <c r="F58" i="27" s="1"/>
  <c r="D72" i="27"/>
  <c r="F72" i="27" s="1"/>
  <c r="D66" i="27"/>
  <c r="F66" i="27" s="1"/>
  <c r="D52" i="27"/>
  <c r="F52" i="27" s="1"/>
  <c r="D54" i="27"/>
  <c r="F54" i="27" s="1"/>
  <c r="D68" i="27"/>
  <c r="F68" i="27" s="1"/>
  <c r="AE56" i="27"/>
  <c r="D62" i="27"/>
  <c r="F62" i="27" s="1"/>
  <c r="D76" i="27"/>
  <c r="F76" i="27" s="1"/>
  <c r="AH60" i="27"/>
  <c r="D55" i="27"/>
  <c r="F55" i="27" s="1"/>
  <c r="D69" i="27"/>
  <c r="F69" i="27" s="1"/>
  <c r="F29" i="27"/>
  <c r="F13" i="27"/>
  <c r="AH54" i="27"/>
  <c r="F27" i="27"/>
  <c r="D70" i="27"/>
  <c r="F70" i="27" s="1"/>
  <c r="D56" i="27"/>
  <c r="F56" i="27" s="1"/>
  <c r="D31" i="27"/>
  <c r="F32" i="27"/>
  <c r="F31" i="27" s="1"/>
  <c r="D50" i="27"/>
  <c r="D64" i="27"/>
  <c r="F64" i="27" s="1"/>
  <c r="F18" i="27"/>
  <c r="D61" i="27"/>
  <c r="F61" i="27" s="1"/>
  <c r="D75" i="27"/>
  <c r="F75" i="27" s="1"/>
  <c r="F21" i="27"/>
  <c r="D51" i="27"/>
  <c r="F51" i="27" s="1"/>
  <c r="D65" i="27"/>
  <c r="D45" i="27"/>
  <c r="F47" i="27"/>
  <c r="F45" i="27" s="1"/>
  <c r="F12" i="27"/>
  <c r="D74" i="27"/>
  <c r="F74" i="27" s="1"/>
  <c r="D60" i="27"/>
  <c r="F60" i="27" s="1"/>
  <c r="F15" i="27"/>
  <c r="F16" i="27"/>
  <c r="F5" i="27"/>
  <c r="D67" i="27"/>
  <c r="F67" i="27" s="1"/>
  <c r="D53" i="27"/>
  <c r="F53" i="27" s="1"/>
  <c r="F7" i="27"/>
  <c r="D59" i="27"/>
  <c r="F59" i="27" s="1"/>
  <c r="D73" i="27"/>
  <c r="F73" i="27" s="1"/>
  <c r="F48" i="26"/>
  <c r="D48" i="26"/>
  <c r="D63" i="26"/>
  <c r="F64" i="26"/>
  <c r="F63" i="26" s="1"/>
  <c r="D63" i="25"/>
  <c r="F65" i="25"/>
  <c r="F63" i="25" s="1"/>
  <c r="D48" i="25"/>
  <c r="F50" i="25"/>
  <c r="F48" i="25" s="1"/>
  <c r="D48" i="24"/>
  <c r="D63" i="24"/>
  <c r="D31" i="24"/>
  <c r="AH45" i="27"/>
  <c r="AH72" i="27"/>
  <c r="AH62" i="27"/>
  <c r="AH65" i="27"/>
  <c r="H45" i="27"/>
  <c r="J45" i="27" s="1"/>
  <c r="AE72" i="27"/>
  <c r="AE59" i="27"/>
  <c r="F22" i="27"/>
  <c r="AE55" i="27"/>
  <c r="F4" i="27"/>
  <c r="AE60" i="27"/>
  <c r="F26" i="27"/>
  <c r="X48" i="27"/>
  <c r="AB63" i="27"/>
  <c r="AE74" i="27"/>
  <c r="F19" i="27"/>
  <c r="AH70" i="27"/>
  <c r="F28" i="27"/>
  <c r="G48" i="27"/>
  <c r="F2" i="27"/>
  <c r="AH68" i="27"/>
  <c r="H31" i="27"/>
  <c r="J31" i="27" s="1"/>
  <c r="J46" i="27"/>
  <c r="AE70" i="27"/>
  <c r="AH75" i="27"/>
  <c r="J32" i="27"/>
  <c r="O48" i="27"/>
  <c r="Y48" i="27"/>
  <c r="F6" i="27"/>
  <c r="AE58" i="27"/>
  <c r="Z48" i="27"/>
  <c r="AH61" i="27"/>
  <c r="AA63" i="27"/>
  <c r="AE64" i="27"/>
  <c r="AH50" i="27"/>
  <c r="AH69" i="27"/>
  <c r="AE67" i="27"/>
  <c r="H68" i="27"/>
  <c r="J68" i="27" s="1"/>
  <c r="H54" i="27"/>
  <c r="J54" i="27" s="1"/>
  <c r="AE32" i="27"/>
  <c r="AE31" i="27" s="1"/>
  <c r="AE49" i="27"/>
  <c r="AH64" i="27"/>
  <c r="AF63" i="27"/>
  <c r="AH55" i="27"/>
  <c r="F64" i="24"/>
  <c r="F63" i="24" s="1"/>
  <c r="F32" i="24"/>
  <c r="F31" i="24" s="1"/>
  <c r="AE53" i="27"/>
  <c r="H70" i="27"/>
  <c r="J70" i="27" s="1"/>
  <c r="H56" i="27"/>
  <c r="J56" i="27" s="1"/>
  <c r="H76" i="27"/>
  <c r="J76" i="27" s="1"/>
  <c r="H62" i="27"/>
  <c r="J62" i="27" s="1"/>
  <c r="Q63" i="27"/>
  <c r="AH31" i="27"/>
  <c r="H71" i="27"/>
  <c r="J71" i="27" s="1"/>
  <c r="H57" i="27"/>
  <c r="J57" i="27" s="1"/>
  <c r="H74" i="27"/>
  <c r="J74" i="27" s="1"/>
  <c r="H60" i="27"/>
  <c r="J60" i="27" s="1"/>
  <c r="AH67" i="27"/>
  <c r="AA48" i="27"/>
  <c r="AG63" i="27"/>
  <c r="I48" i="27"/>
  <c r="X63" i="27"/>
  <c r="AH53" i="27"/>
  <c r="Y63" i="27"/>
  <c r="H48" i="24"/>
  <c r="J48" i="24" s="1"/>
  <c r="J50" i="24"/>
  <c r="H73" i="27"/>
  <c r="J73" i="27" s="1"/>
  <c r="H59" i="27"/>
  <c r="J59" i="27" s="1"/>
  <c r="H64" i="27"/>
  <c r="H50" i="27"/>
  <c r="J50" i="27" s="1"/>
  <c r="H67" i="27"/>
  <c r="J67" i="27" s="1"/>
  <c r="H53" i="27"/>
  <c r="J53" i="27" s="1"/>
  <c r="D26" i="7"/>
  <c r="D26" i="11"/>
  <c r="D20" i="11"/>
  <c r="D14" i="11"/>
  <c r="D8" i="11"/>
  <c r="D2" i="11"/>
  <c r="D25" i="9"/>
  <c r="D19" i="9"/>
  <c r="D13" i="9"/>
  <c r="D7" i="9"/>
  <c r="D19" i="11"/>
  <c r="D8" i="7"/>
  <c r="D11" i="7"/>
  <c r="D27" i="11"/>
  <c r="D21" i="11"/>
  <c r="D15" i="11"/>
  <c r="D9" i="11"/>
  <c r="D3" i="11"/>
  <c r="D26" i="9"/>
  <c r="D20" i="9"/>
  <c r="D14" i="9"/>
  <c r="D8" i="9"/>
  <c r="D2" i="9"/>
  <c r="D28" i="7"/>
  <c r="D25" i="7"/>
  <c r="D22" i="7"/>
  <c r="D19" i="7"/>
  <c r="D16" i="7"/>
  <c r="D13" i="7"/>
  <c r="D10" i="7"/>
  <c r="D7" i="7"/>
  <c r="D4" i="7"/>
  <c r="D2" i="7"/>
  <c r="D7" i="11"/>
  <c r="D24" i="9"/>
  <c r="D12" i="9"/>
  <c r="D20" i="7"/>
  <c r="D28" i="11"/>
  <c r="D22" i="11"/>
  <c r="D16" i="11"/>
  <c r="D10" i="11"/>
  <c r="D4" i="11"/>
  <c r="D27" i="9"/>
  <c r="D21" i="9"/>
  <c r="D15" i="9"/>
  <c r="D9" i="9"/>
  <c r="D3" i="9"/>
  <c r="D6" i="9"/>
  <c r="D5" i="7"/>
  <c r="D29" i="7"/>
  <c r="D29" i="11"/>
  <c r="D23" i="11"/>
  <c r="D17" i="11"/>
  <c r="D11" i="11"/>
  <c r="D5" i="11"/>
  <c r="D28" i="9"/>
  <c r="D22" i="9"/>
  <c r="D16" i="9"/>
  <c r="D10" i="9"/>
  <c r="D4" i="9"/>
  <c r="D30" i="7"/>
  <c r="D27" i="7"/>
  <c r="D24" i="7"/>
  <c r="D21" i="7"/>
  <c r="D18" i="7"/>
  <c r="D15" i="7"/>
  <c r="D12" i="7"/>
  <c r="D9" i="7"/>
  <c r="D6" i="7"/>
  <c r="D3" i="7"/>
  <c r="D25" i="11"/>
  <c r="D13" i="11"/>
  <c r="D30" i="9"/>
  <c r="D18" i="9"/>
  <c r="D14" i="7"/>
  <c r="D23" i="7"/>
  <c r="D30" i="11"/>
  <c r="D24" i="11"/>
  <c r="D18" i="11"/>
  <c r="D12" i="11"/>
  <c r="D6" i="11"/>
  <c r="D29" i="9"/>
  <c r="D23" i="9"/>
  <c r="D17" i="9"/>
  <c r="D11" i="9"/>
  <c r="D5" i="9"/>
  <c r="D17" i="7"/>
  <c r="H63" i="24"/>
  <c r="J63" i="24" s="1"/>
  <c r="J65" i="24"/>
  <c r="AH71" i="27"/>
  <c r="I63" i="27"/>
  <c r="H63" i="26"/>
  <c r="J63" i="26" s="1"/>
  <c r="J64" i="26"/>
  <c r="H48" i="25"/>
  <c r="J48" i="25" s="1"/>
  <c r="AE68" i="27"/>
  <c r="D45" i="24"/>
  <c r="F46" i="24"/>
  <c r="F45" i="24" s="1"/>
  <c r="H48" i="26"/>
  <c r="J48" i="26" s="1"/>
  <c r="J50" i="26"/>
  <c r="H63" i="25"/>
  <c r="J63" i="25" s="1"/>
  <c r="J64" i="25"/>
  <c r="AE51" i="27"/>
  <c r="AH52" i="27"/>
  <c r="AE54" i="27"/>
  <c r="H75" i="27"/>
  <c r="J75" i="27" s="1"/>
  <c r="H61" i="27"/>
  <c r="AE52" i="27"/>
  <c r="AE65" i="27"/>
  <c r="AH66" i="27"/>
  <c r="H51" i="27"/>
  <c r="J51" i="27" s="1"/>
  <c r="H65" i="27"/>
  <c r="J65" i="27" s="1"/>
  <c r="H72" i="27"/>
  <c r="J72" i="27" s="1"/>
  <c r="H58" i="27"/>
  <c r="J58" i="27" s="1"/>
  <c r="F49" i="24"/>
  <c r="F48" i="24" s="1"/>
  <c r="AE57" i="27"/>
  <c r="AH51" i="27"/>
  <c r="AE66" i="27"/>
  <c r="O63" i="27"/>
  <c r="Q48" i="27"/>
  <c r="AE71" i="27"/>
  <c r="AH73" i="27"/>
  <c r="AH74" i="27"/>
  <c r="Z63" i="27"/>
  <c r="H69" i="27"/>
  <c r="J69" i="27" s="1"/>
  <c r="H55" i="27"/>
  <c r="J55" i="27" s="1"/>
  <c r="L15" i="27"/>
  <c r="L44" i="27" s="1"/>
  <c r="N44" i="27" s="1"/>
  <c r="L11" i="27"/>
  <c r="L39" i="27" s="1"/>
  <c r="N39" i="27" s="1"/>
  <c r="L20" i="27"/>
  <c r="L7" i="14"/>
  <c r="L18" i="14"/>
  <c r="L29" i="14"/>
  <c r="P19" i="27"/>
  <c r="P42" i="27" s="1"/>
  <c r="R42" i="27" s="1"/>
  <c r="P20" i="27"/>
  <c r="P4" i="27"/>
  <c r="P40" i="27" s="1"/>
  <c r="R40" i="27" s="1"/>
  <c r="P2" i="27"/>
  <c r="P38" i="27" s="1"/>
  <c r="R38" i="27" s="1"/>
  <c r="P10" i="14"/>
  <c r="L3" i="27"/>
  <c r="L32" i="27" s="1"/>
  <c r="L8" i="27"/>
  <c r="L41" i="27" s="1"/>
  <c r="N41" i="27" s="1"/>
  <c r="L6" i="14"/>
  <c r="L17" i="14"/>
  <c r="L28" i="14"/>
  <c r="L25" i="14"/>
  <c r="P17" i="27"/>
  <c r="P18" i="27"/>
  <c r="L24" i="27"/>
  <c r="L5" i="14"/>
  <c r="L16" i="14"/>
  <c r="L27" i="14"/>
  <c r="P29" i="14"/>
  <c r="P15" i="27"/>
  <c r="P44" i="27" s="1"/>
  <c r="R44" i="27" s="1"/>
  <c r="P16" i="27"/>
  <c r="L28" i="27"/>
  <c r="L43" i="27" s="1"/>
  <c r="N43" i="27" s="1"/>
  <c r="L12" i="27"/>
  <c r="L24" i="14"/>
  <c r="L4" i="14"/>
  <c r="L15" i="14"/>
  <c r="P23" i="14"/>
  <c r="P13" i="27"/>
  <c r="P33" i="27" s="1"/>
  <c r="R33" i="27" s="1"/>
  <c r="P14" i="27"/>
  <c r="P34" i="27" s="1"/>
  <c r="R34" i="27" s="1"/>
  <c r="P30" i="14"/>
  <c r="L16" i="27"/>
  <c r="L21" i="27"/>
  <c r="L12" i="14"/>
  <c r="L29" i="27"/>
  <c r="L3" i="14"/>
  <c r="P17" i="14"/>
  <c r="P11" i="27"/>
  <c r="P39" i="27" s="1"/>
  <c r="R39" i="27" s="1"/>
  <c r="P12" i="27"/>
  <c r="P24" i="14"/>
  <c r="P8" i="14"/>
  <c r="P5" i="27"/>
  <c r="P6" i="14"/>
  <c r="P21" i="14"/>
  <c r="L4" i="27"/>
  <c r="L40" i="27" s="1"/>
  <c r="N40" i="27" s="1"/>
  <c r="L25" i="27"/>
  <c r="L9" i="27"/>
  <c r="L18" i="27"/>
  <c r="L23" i="14"/>
  <c r="L26" i="14"/>
  <c r="P11" i="14"/>
  <c r="P9" i="27"/>
  <c r="P10" i="27"/>
  <c r="P46" i="27" s="1"/>
  <c r="P18" i="14"/>
  <c r="P19" i="14"/>
  <c r="P7" i="14"/>
  <c r="L13" i="27"/>
  <c r="L33" i="27" s="1"/>
  <c r="N33" i="27" s="1"/>
  <c r="L11" i="14"/>
  <c r="L30" i="27"/>
  <c r="L35" i="27" s="1"/>
  <c r="N35" i="27" s="1"/>
  <c r="L14" i="14"/>
  <c r="P5" i="14"/>
  <c r="P8" i="27"/>
  <c r="P41" i="27" s="1"/>
  <c r="R41" i="27" s="1"/>
  <c r="P12" i="14"/>
  <c r="P7" i="27"/>
  <c r="P26" i="14"/>
  <c r="P15" i="14"/>
  <c r="P27" i="14"/>
  <c r="P30" i="27"/>
  <c r="P35" i="27" s="1"/>
  <c r="R35" i="27" s="1"/>
  <c r="L22" i="14"/>
  <c r="L2" i="14"/>
  <c r="P29" i="27"/>
  <c r="P14" i="14"/>
  <c r="L26" i="27"/>
  <c r="L36" i="27" s="1"/>
  <c r="N36" i="27" s="1"/>
  <c r="L22" i="27"/>
  <c r="L37" i="27" s="1"/>
  <c r="N37" i="27" s="1"/>
  <c r="L19" i="27"/>
  <c r="L42" i="27" s="1"/>
  <c r="N42" i="27" s="1"/>
  <c r="L10" i="14"/>
  <c r="L17" i="27"/>
  <c r="P27" i="27"/>
  <c r="P28" i="27"/>
  <c r="P43" i="27" s="1"/>
  <c r="R43" i="27" s="1"/>
  <c r="P2" i="14"/>
  <c r="L14" i="27"/>
  <c r="L34" i="27" s="1"/>
  <c r="N34" i="27" s="1"/>
  <c r="L10" i="27"/>
  <c r="L46" i="27" s="1"/>
  <c r="L7" i="27"/>
  <c r="L6" i="27"/>
  <c r="L47" i="27" s="1"/>
  <c r="N47" i="27" s="1"/>
  <c r="L21" i="14"/>
  <c r="P25" i="27"/>
  <c r="P26" i="27"/>
  <c r="P36" i="27" s="1"/>
  <c r="R36" i="27" s="1"/>
  <c r="P28" i="14"/>
  <c r="L2" i="27"/>
  <c r="L38" i="27" s="1"/>
  <c r="N38" i="27" s="1"/>
  <c r="L9" i="14"/>
  <c r="L20" i="14"/>
  <c r="L5" i="27"/>
  <c r="L13" i="14"/>
  <c r="P23" i="27"/>
  <c r="P49" i="27" s="1"/>
  <c r="R49" i="27" s="1"/>
  <c r="P24" i="27"/>
  <c r="P16" i="14"/>
  <c r="P3" i="14"/>
  <c r="P25" i="14"/>
  <c r="P9" i="14"/>
  <c r="P20" i="14"/>
  <c r="L27" i="27"/>
  <c r="L23" i="27"/>
  <c r="L49" i="27" s="1"/>
  <c r="L8" i="14"/>
  <c r="L19" i="14"/>
  <c r="L30" i="14"/>
  <c r="P21" i="27"/>
  <c r="P22" i="27"/>
  <c r="P37" i="27" s="1"/>
  <c r="R37" i="27" s="1"/>
  <c r="P6" i="27"/>
  <c r="P47" i="27" s="1"/>
  <c r="R47" i="27" s="1"/>
  <c r="P3" i="27"/>
  <c r="P32" i="27" s="1"/>
  <c r="P4" i="14"/>
  <c r="P13" i="14"/>
  <c r="P22" i="14"/>
  <c r="AG48" i="27"/>
  <c r="AE46" i="27"/>
  <c r="AE45" i="27" s="1"/>
  <c r="H66" i="27"/>
  <c r="J66" i="27" s="1"/>
  <c r="H52" i="27"/>
  <c r="J52" i="27" s="1"/>
  <c r="G63" i="27"/>
  <c r="AF48" i="27"/>
  <c r="AB48" i="27"/>
  <c r="AH56" i="27"/>
  <c r="J61" i="27"/>
  <c r="T5" i="30"/>
  <c r="T2" i="30" s="1"/>
  <c r="W4" i="30"/>
  <c r="W2" i="30" s="1"/>
  <c r="L67" i="27" l="1"/>
  <c r="N67" i="27" s="1"/>
  <c r="L53" i="27"/>
  <c r="N53" i="27" s="1"/>
  <c r="L72" i="27"/>
  <c r="N72" i="27" s="1"/>
  <c r="L58" i="27"/>
  <c r="N58" i="27" s="1"/>
  <c r="L31" i="27"/>
  <c r="N32" i="27"/>
  <c r="N31" i="27" s="1"/>
  <c r="L76" i="27"/>
  <c r="N76" i="27" s="1"/>
  <c r="L62" i="27"/>
  <c r="N62" i="27" s="1"/>
  <c r="L55" i="27"/>
  <c r="N55" i="27" s="1"/>
  <c r="L69" i="27"/>
  <c r="N69" i="27" s="1"/>
  <c r="L64" i="27"/>
  <c r="L50" i="27"/>
  <c r="N50" i="27" s="1"/>
  <c r="N49" i="27"/>
  <c r="AE63" i="27"/>
  <c r="L66" i="27"/>
  <c r="N66" i="27" s="1"/>
  <c r="L52" i="27"/>
  <c r="N52" i="27" s="1"/>
  <c r="L75" i="27"/>
  <c r="N75" i="27" s="1"/>
  <c r="L61" i="27"/>
  <c r="N61" i="27" s="1"/>
  <c r="L74" i="27"/>
  <c r="N74" i="27" s="1"/>
  <c r="L60" i="27"/>
  <c r="N60" i="27" s="1"/>
  <c r="L59" i="27"/>
  <c r="N59" i="27" s="1"/>
  <c r="L73" i="27"/>
  <c r="N73" i="27" s="1"/>
  <c r="L68" i="27"/>
  <c r="N68" i="27" s="1"/>
  <c r="L54" i="27"/>
  <c r="N54" i="27" s="1"/>
  <c r="L71" i="27"/>
  <c r="N71" i="27" s="1"/>
  <c r="L57" i="27"/>
  <c r="N57" i="27" s="1"/>
  <c r="L70" i="27"/>
  <c r="N70" i="27" s="1"/>
  <c r="L56" i="27"/>
  <c r="N56" i="27" s="1"/>
  <c r="AE48" i="27"/>
  <c r="L45" i="27"/>
  <c r="N46" i="27"/>
  <c r="N45" i="27" s="1"/>
  <c r="L51" i="27"/>
  <c r="N51" i="27" s="1"/>
  <c r="L65" i="27"/>
  <c r="N65" i="27" s="1"/>
  <c r="D48" i="27"/>
  <c r="F50" i="27"/>
  <c r="F48" i="27" s="1"/>
  <c r="D63" i="27"/>
  <c r="F65" i="27"/>
  <c r="F63" i="27" s="1"/>
  <c r="D25" i="13"/>
  <c r="D13" i="13"/>
  <c r="D24" i="13"/>
  <c r="D12" i="13"/>
  <c r="D2" i="13"/>
  <c r="D23" i="13"/>
  <c r="D11" i="13"/>
  <c r="D22" i="13"/>
  <c r="D10" i="13"/>
  <c r="D21" i="13"/>
  <c r="D9" i="13"/>
  <c r="D20" i="13"/>
  <c r="D8" i="13"/>
  <c r="D14" i="13"/>
  <c r="D19" i="13"/>
  <c r="D7" i="13"/>
  <c r="D30" i="13"/>
  <c r="D18" i="13"/>
  <c r="D6" i="13"/>
  <c r="D26" i="13"/>
  <c r="D29" i="13"/>
  <c r="D17" i="13"/>
  <c r="D5" i="13"/>
  <c r="D28" i="13"/>
  <c r="D16" i="13"/>
  <c r="D4" i="13"/>
  <c r="D27" i="13"/>
  <c r="D15" i="13"/>
  <c r="D3" i="13"/>
  <c r="N23" i="27"/>
  <c r="N19" i="27"/>
  <c r="P60" i="27"/>
  <c r="R60" i="27" s="1"/>
  <c r="P74" i="27"/>
  <c r="R74" i="27" s="1"/>
  <c r="P75" i="27"/>
  <c r="R75" i="27" s="1"/>
  <c r="P61" i="27"/>
  <c r="R61" i="27" s="1"/>
  <c r="P66" i="27"/>
  <c r="R66" i="27" s="1"/>
  <c r="P52" i="27"/>
  <c r="N6" i="27"/>
  <c r="N18" i="27"/>
  <c r="N12" i="27"/>
  <c r="AH63" i="27"/>
  <c r="N26" i="27"/>
  <c r="P69" i="27"/>
  <c r="R69" i="27" s="1"/>
  <c r="P55" i="27"/>
  <c r="R55" i="27" s="1"/>
  <c r="N7" i="27"/>
  <c r="P71" i="27"/>
  <c r="R71" i="27" s="1"/>
  <c r="P57" i="27"/>
  <c r="R57" i="27" s="1"/>
  <c r="N30" i="27"/>
  <c r="N9" i="27"/>
  <c r="N29" i="27"/>
  <c r="N28" i="27"/>
  <c r="N20" i="27"/>
  <c r="AH48" i="27"/>
  <c r="P31" i="27"/>
  <c r="R31" i="27" s="1"/>
  <c r="R32" i="27"/>
  <c r="P65" i="27"/>
  <c r="P51" i="27"/>
  <c r="R51" i="27" s="1"/>
  <c r="N10" i="27"/>
  <c r="N25" i="27"/>
  <c r="P72" i="27"/>
  <c r="R72" i="27" s="1"/>
  <c r="P58" i="27"/>
  <c r="R58" i="27" s="1"/>
  <c r="N11" i="27"/>
  <c r="P64" i="27"/>
  <c r="R64" i="27" s="1"/>
  <c r="P50" i="27"/>
  <c r="R50" i="27" s="1"/>
  <c r="N14" i="27"/>
  <c r="N13" i="27"/>
  <c r="N4" i="27"/>
  <c r="N21" i="27"/>
  <c r="N8" i="27"/>
  <c r="N15" i="27"/>
  <c r="N22" i="27"/>
  <c r="O22" i="13"/>
  <c r="O10" i="13"/>
  <c r="O21" i="13"/>
  <c r="O9" i="13"/>
  <c r="O20" i="13"/>
  <c r="O8" i="13"/>
  <c r="O19" i="13"/>
  <c r="O7" i="13"/>
  <c r="O11" i="13"/>
  <c r="O30" i="13"/>
  <c r="O18" i="13"/>
  <c r="O6" i="13"/>
  <c r="O29" i="13"/>
  <c r="O17" i="13"/>
  <c r="O5" i="13"/>
  <c r="O28" i="13"/>
  <c r="O16" i="13"/>
  <c r="O4" i="13"/>
  <c r="O27" i="13"/>
  <c r="O15" i="13"/>
  <c r="O3" i="13"/>
  <c r="O26" i="13"/>
  <c r="O14" i="13"/>
  <c r="O2" i="13"/>
  <c r="O25" i="13"/>
  <c r="O13" i="13"/>
  <c r="O23" i="13"/>
  <c r="O24" i="13"/>
  <c r="O12" i="13"/>
  <c r="N5" i="27"/>
  <c r="N16" i="27"/>
  <c r="N3" i="27"/>
  <c r="N27" i="27"/>
  <c r="N2" i="27"/>
  <c r="N17" i="27"/>
  <c r="P45" i="27"/>
  <c r="R45" i="27" s="1"/>
  <c r="R46" i="27"/>
  <c r="H48" i="27"/>
  <c r="J48" i="27" s="1"/>
  <c r="P76" i="27"/>
  <c r="R76" i="27" s="1"/>
  <c r="P62" i="27"/>
  <c r="R62" i="27" s="1"/>
  <c r="P67" i="27"/>
  <c r="R67" i="27" s="1"/>
  <c r="P53" i="27"/>
  <c r="R53" i="27" s="1"/>
  <c r="P73" i="27"/>
  <c r="R73" i="27" s="1"/>
  <c r="P59" i="27"/>
  <c r="R59" i="27" s="1"/>
  <c r="P68" i="27"/>
  <c r="R68" i="27" s="1"/>
  <c r="P54" i="27"/>
  <c r="R54" i="27" s="1"/>
  <c r="N24" i="27"/>
  <c r="P70" i="27"/>
  <c r="R70" i="27" s="1"/>
  <c r="P56" i="27"/>
  <c r="R56" i="27" s="1"/>
  <c r="J64" i="27"/>
  <c r="H63" i="27"/>
  <c r="J63" i="27" s="1"/>
  <c r="S5" i="13"/>
  <c r="S9" i="13"/>
  <c r="S13" i="13"/>
  <c r="V33" i="13" s="1"/>
  <c r="X33" i="13" s="1"/>
  <c r="S17" i="13"/>
  <c r="S21" i="13"/>
  <c r="S25" i="13"/>
  <c r="S29" i="13"/>
  <c r="S3" i="13"/>
  <c r="V32" i="13" s="1"/>
  <c r="S7" i="13"/>
  <c r="S11" i="13"/>
  <c r="V39" i="13" s="1"/>
  <c r="X39" i="13" s="1"/>
  <c r="S15" i="13"/>
  <c r="V44" i="13" s="1"/>
  <c r="X44" i="13" s="1"/>
  <c r="S19" i="13"/>
  <c r="V42" i="13" s="1"/>
  <c r="X42" i="13" s="1"/>
  <c r="S23" i="13"/>
  <c r="V49" i="13" s="1"/>
  <c r="S27" i="13"/>
  <c r="S4" i="13"/>
  <c r="V40" i="13" s="1"/>
  <c r="X40" i="13" s="1"/>
  <c r="S8" i="13"/>
  <c r="V41" i="13" s="1"/>
  <c r="X41" i="13" s="1"/>
  <c r="S12" i="13"/>
  <c r="S16" i="13"/>
  <c r="S20" i="13"/>
  <c r="S24" i="13"/>
  <c r="S28" i="13"/>
  <c r="V43" i="13" s="1"/>
  <c r="X43" i="13" s="1"/>
  <c r="S10" i="13"/>
  <c r="V46" i="13" s="1"/>
  <c r="S26" i="13"/>
  <c r="V36" i="13" s="1"/>
  <c r="X36" i="13" s="1"/>
  <c r="S18" i="13"/>
  <c r="S6" i="13"/>
  <c r="V47" i="13" s="1"/>
  <c r="X47" i="13" s="1"/>
  <c r="S22" i="13"/>
  <c r="V37" i="13" s="1"/>
  <c r="X37" i="13" s="1"/>
  <c r="S2" i="13"/>
  <c r="V38" i="13" s="1"/>
  <c r="X38" i="13" s="1"/>
  <c r="S14" i="13"/>
  <c r="V34" i="13" s="1"/>
  <c r="X34" i="13" s="1"/>
  <c r="S30" i="13"/>
  <c r="V35" i="13" s="1"/>
  <c r="X35" i="13" s="1"/>
  <c r="H4" i="13"/>
  <c r="K40" i="13" s="1"/>
  <c r="M40" i="13" s="1"/>
  <c r="H8" i="13"/>
  <c r="K41" i="13" s="1"/>
  <c r="M41" i="13" s="1"/>
  <c r="H12" i="13"/>
  <c r="H16" i="13"/>
  <c r="H20" i="13"/>
  <c r="H24" i="13"/>
  <c r="H28" i="13"/>
  <c r="K43" i="13" s="1"/>
  <c r="M43" i="13" s="1"/>
  <c r="H2" i="13"/>
  <c r="K38" i="13" s="1"/>
  <c r="M38" i="13" s="1"/>
  <c r="H3" i="13"/>
  <c r="K32" i="13" s="1"/>
  <c r="M32" i="13" s="1"/>
  <c r="H7" i="13"/>
  <c r="H11" i="13"/>
  <c r="K39" i="13" s="1"/>
  <c r="M39" i="13" s="1"/>
  <c r="H15" i="13"/>
  <c r="K44" i="13" s="1"/>
  <c r="M44" i="13" s="1"/>
  <c r="H19" i="13"/>
  <c r="K42" i="13" s="1"/>
  <c r="M42" i="13" s="1"/>
  <c r="H23" i="13"/>
  <c r="K49" i="13" s="1"/>
  <c r="M49" i="13" s="1"/>
  <c r="H27" i="13"/>
  <c r="H5" i="13"/>
  <c r="H13" i="13"/>
  <c r="K33" i="13" s="1"/>
  <c r="M33" i="13" s="1"/>
  <c r="H21" i="13"/>
  <c r="H29" i="13"/>
  <c r="H10" i="13"/>
  <c r="K46" i="13" s="1"/>
  <c r="M46" i="13" s="1"/>
  <c r="H26" i="13"/>
  <c r="K36" i="13" s="1"/>
  <c r="M36" i="13" s="1"/>
  <c r="H9" i="13"/>
  <c r="H25" i="13"/>
  <c r="H6" i="13"/>
  <c r="K47" i="13" s="1"/>
  <c r="M47" i="13" s="1"/>
  <c r="H14" i="13"/>
  <c r="K34" i="13" s="1"/>
  <c r="M34" i="13" s="1"/>
  <c r="H22" i="13"/>
  <c r="K37" i="13" s="1"/>
  <c r="M37" i="13" s="1"/>
  <c r="H30" i="13"/>
  <c r="K35" i="13" s="1"/>
  <c r="M35" i="13" s="1"/>
  <c r="H18" i="13"/>
  <c r="H17" i="13"/>
  <c r="AD9" i="1"/>
  <c r="L48" i="27" l="1"/>
  <c r="N48" i="27"/>
  <c r="L63" i="27"/>
  <c r="N64" i="27"/>
  <c r="N63" i="27" s="1"/>
  <c r="V76" i="13"/>
  <c r="X76" i="13" s="1"/>
  <c r="V62" i="13"/>
  <c r="X62" i="13" s="1"/>
  <c r="V54" i="13"/>
  <c r="X54" i="13" s="1"/>
  <c r="V68" i="13"/>
  <c r="X68" i="13" s="1"/>
  <c r="X49" i="13"/>
  <c r="V67" i="13"/>
  <c r="X67" i="13" s="1"/>
  <c r="V53" i="13"/>
  <c r="X53" i="13" s="1"/>
  <c r="V61" i="13"/>
  <c r="X61" i="13" s="1"/>
  <c r="V75" i="13"/>
  <c r="X75" i="13" s="1"/>
  <c r="P63" i="27"/>
  <c r="R63" i="27" s="1"/>
  <c r="R65" i="27"/>
  <c r="V45" i="13"/>
  <c r="X45" i="13" s="1"/>
  <c r="X46" i="13"/>
  <c r="V73" i="13"/>
  <c r="X73" i="13" s="1"/>
  <c r="V59" i="13"/>
  <c r="X59" i="13" s="1"/>
  <c r="P48" i="27"/>
  <c r="R48" i="27" s="1"/>
  <c r="R52" i="27"/>
  <c r="V31" i="13"/>
  <c r="X31" i="13" s="1"/>
  <c r="X32" i="13"/>
  <c r="V70" i="13"/>
  <c r="X70" i="13" s="1"/>
  <c r="V56" i="13"/>
  <c r="X56" i="13" s="1"/>
  <c r="V71" i="13"/>
  <c r="X71" i="13" s="1"/>
  <c r="V57" i="13"/>
  <c r="X57" i="13" s="1"/>
  <c r="V64" i="13"/>
  <c r="X64" i="13" s="1"/>
  <c r="V50" i="13"/>
  <c r="X50" i="13" s="1"/>
  <c r="V55" i="13"/>
  <c r="X55" i="13" s="1"/>
  <c r="V69" i="13"/>
  <c r="X69" i="13" s="1"/>
  <c r="V72" i="13"/>
  <c r="X72" i="13" s="1"/>
  <c r="V58" i="13"/>
  <c r="X58" i="13" s="1"/>
  <c r="V60" i="13"/>
  <c r="X60" i="13" s="1"/>
  <c r="V74" i="13"/>
  <c r="X74" i="13" s="1"/>
  <c r="V65" i="13"/>
  <c r="X65" i="13" s="1"/>
  <c r="V51" i="13"/>
  <c r="X51" i="13" s="1"/>
  <c r="V66" i="13"/>
  <c r="V52" i="13"/>
  <c r="X52" i="13" s="1"/>
  <c r="G9" i="7"/>
  <c r="E9" i="7"/>
  <c r="K31" i="13"/>
  <c r="M31" i="13" s="1"/>
  <c r="K45" i="13"/>
  <c r="M45" i="13" s="1"/>
  <c r="K50" i="13"/>
  <c r="K64" i="13"/>
  <c r="M64" i="13" s="1"/>
  <c r="K69" i="13"/>
  <c r="M69" i="13" s="1"/>
  <c r="K55" i="13"/>
  <c r="M55" i="13" s="1"/>
  <c r="K71" i="13"/>
  <c r="M71" i="13" s="1"/>
  <c r="K57" i="13"/>
  <c r="M57" i="13" s="1"/>
  <c r="K54" i="13"/>
  <c r="M54" i="13" s="1"/>
  <c r="K68" i="13"/>
  <c r="M68" i="13" s="1"/>
  <c r="K73" i="13"/>
  <c r="M73" i="13" s="1"/>
  <c r="K59" i="13"/>
  <c r="M59" i="13" s="1"/>
  <c r="K56" i="13"/>
  <c r="M56" i="13" s="1"/>
  <c r="K70" i="13"/>
  <c r="M70" i="13" s="1"/>
  <c r="K62" i="13"/>
  <c r="M62" i="13" s="1"/>
  <c r="K76" i="13"/>
  <c r="M76" i="13" s="1"/>
  <c r="K60" i="13"/>
  <c r="M60" i="13" s="1"/>
  <c r="K74" i="13"/>
  <c r="M74" i="13" s="1"/>
  <c r="K65" i="13"/>
  <c r="M65" i="13" s="1"/>
  <c r="K51" i="13"/>
  <c r="M51" i="13" s="1"/>
  <c r="K52" i="13"/>
  <c r="M52" i="13" s="1"/>
  <c r="K66" i="13"/>
  <c r="M66" i="13" s="1"/>
  <c r="K75" i="13"/>
  <c r="M75" i="13" s="1"/>
  <c r="K61" i="13"/>
  <c r="M61" i="13" s="1"/>
  <c r="K67" i="13"/>
  <c r="M67" i="13" s="1"/>
  <c r="K53" i="13"/>
  <c r="M53" i="13" s="1"/>
  <c r="K58" i="13"/>
  <c r="M58" i="13" s="1"/>
  <c r="K72" i="13"/>
  <c r="M72" i="13" s="1"/>
  <c r="AB30" i="6"/>
  <c r="AA30" i="6"/>
  <c r="Z30" i="6"/>
  <c r="Y30" i="6"/>
  <c r="X30" i="6"/>
  <c r="AB29" i="6"/>
  <c r="AA29" i="6"/>
  <c r="Z29" i="6"/>
  <c r="Y29" i="6"/>
  <c r="X29" i="6"/>
  <c r="AB28" i="6"/>
  <c r="AA28" i="6"/>
  <c r="Z28" i="6"/>
  <c r="Y28" i="6"/>
  <c r="X28" i="6"/>
  <c r="AB27" i="6"/>
  <c r="AA27" i="6"/>
  <c r="Z27" i="6"/>
  <c r="Y27" i="6"/>
  <c r="X27" i="6"/>
  <c r="AB26" i="6"/>
  <c r="AA26" i="6"/>
  <c r="Z26" i="6"/>
  <c r="Y26" i="6"/>
  <c r="X26" i="6"/>
  <c r="AB25" i="6"/>
  <c r="AA25" i="6"/>
  <c r="Z25" i="6"/>
  <c r="Y25" i="6"/>
  <c r="X25" i="6"/>
  <c r="AB24" i="6"/>
  <c r="AA24" i="6"/>
  <c r="Z24" i="6"/>
  <c r="Y24" i="6"/>
  <c r="X24" i="6"/>
  <c r="AB23" i="6"/>
  <c r="AA23" i="6"/>
  <c r="Z23" i="6"/>
  <c r="Y23" i="6"/>
  <c r="X23" i="6"/>
  <c r="AB22" i="6"/>
  <c r="AA22" i="6"/>
  <c r="Z22" i="6"/>
  <c r="Y22" i="6"/>
  <c r="X22" i="6"/>
  <c r="AB21" i="6"/>
  <c r="AA21" i="6"/>
  <c r="Z21" i="6"/>
  <c r="Y21" i="6"/>
  <c r="X21" i="6"/>
  <c r="AB20" i="6"/>
  <c r="AA20" i="6"/>
  <c r="Z20" i="6"/>
  <c r="Y20" i="6"/>
  <c r="X20" i="6"/>
  <c r="AB19" i="6"/>
  <c r="AA19" i="6"/>
  <c r="Z19" i="6"/>
  <c r="Y19" i="6"/>
  <c r="X19" i="6"/>
  <c r="AB18" i="6"/>
  <c r="AA18" i="6"/>
  <c r="Z18" i="6"/>
  <c r="Y18" i="6"/>
  <c r="X18" i="6"/>
  <c r="AB17" i="6"/>
  <c r="AA17" i="6"/>
  <c r="Z17" i="6"/>
  <c r="Y17" i="6"/>
  <c r="X17" i="6"/>
  <c r="AB16" i="6"/>
  <c r="AA16" i="6"/>
  <c r="Z16" i="6"/>
  <c r="Y16" i="6"/>
  <c r="X16" i="6"/>
  <c r="AB15" i="6"/>
  <c r="AA15" i="6"/>
  <c r="Z15" i="6"/>
  <c r="Y15" i="6"/>
  <c r="X15" i="6"/>
  <c r="AB14" i="6"/>
  <c r="AA14" i="6"/>
  <c r="Z14" i="6"/>
  <c r="Y14" i="6"/>
  <c r="X14" i="6"/>
  <c r="AB13" i="6"/>
  <c r="AA13" i="6"/>
  <c r="Z13" i="6"/>
  <c r="Y13" i="6"/>
  <c r="X13" i="6"/>
  <c r="AB12" i="6"/>
  <c r="AA12" i="6"/>
  <c r="Z12" i="6"/>
  <c r="Y12" i="6"/>
  <c r="X12" i="6"/>
  <c r="AB11" i="6"/>
  <c r="AA11" i="6"/>
  <c r="Z11" i="6"/>
  <c r="Y11" i="6"/>
  <c r="X11" i="6"/>
  <c r="AB10" i="6"/>
  <c r="AA10" i="6"/>
  <c r="Z10" i="6"/>
  <c r="Y10" i="6"/>
  <c r="X10" i="6"/>
  <c r="AB9" i="6"/>
  <c r="AA9" i="6"/>
  <c r="Z9" i="6"/>
  <c r="Y9" i="6"/>
  <c r="X9" i="6"/>
  <c r="AB8" i="6"/>
  <c r="AA8" i="6"/>
  <c r="Z8" i="6"/>
  <c r="Y8" i="6"/>
  <c r="X8" i="6"/>
  <c r="AB7" i="6"/>
  <c r="AA7" i="6"/>
  <c r="Z7" i="6"/>
  <c r="Y7" i="6"/>
  <c r="X7" i="6"/>
  <c r="AB6" i="6"/>
  <c r="AA6" i="6"/>
  <c r="Z6" i="6"/>
  <c r="Y6" i="6"/>
  <c r="X6" i="6"/>
  <c r="AB5" i="6"/>
  <c r="AA5" i="6"/>
  <c r="Z5" i="6"/>
  <c r="Y5" i="6"/>
  <c r="X5" i="6"/>
  <c r="AB4" i="6"/>
  <c r="AA4" i="6"/>
  <c r="Z4" i="6"/>
  <c r="Y4" i="6"/>
  <c r="X4" i="6"/>
  <c r="AB3" i="6"/>
  <c r="AA3" i="6"/>
  <c r="Z3" i="6"/>
  <c r="Y3" i="6"/>
  <c r="X3" i="6"/>
  <c r="AB2" i="6"/>
  <c r="AA2" i="6"/>
  <c r="Z2" i="6"/>
  <c r="Y2" i="6"/>
  <c r="X2" i="6"/>
  <c r="V48" i="13" l="1"/>
  <c r="X48" i="13" s="1"/>
  <c r="V63" i="13"/>
  <c r="X63" i="13" s="1"/>
  <c r="X66" i="13"/>
  <c r="R2" i="8"/>
  <c r="T5" i="8"/>
  <c r="Q7" i="8"/>
  <c r="S9" i="8"/>
  <c r="P12" i="8"/>
  <c r="I12" i="8"/>
  <c r="Q15" i="8"/>
  <c r="T17" i="8"/>
  <c r="Q19" i="8"/>
  <c r="T21" i="8"/>
  <c r="Q23" i="8"/>
  <c r="T25" i="8"/>
  <c r="Q27" i="8"/>
  <c r="T29" i="8"/>
  <c r="R30" i="8"/>
  <c r="S2" i="8"/>
  <c r="I5" i="8"/>
  <c r="P5" i="8"/>
  <c r="S6" i="8"/>
  <c r="R7" i="8"/>
  <c r="Q8" i="8"/>
  <c r="I9" i="8"/>
  <c r="P9" i="8"/>
  <c r="T10" i="8"/>
  <c r="S10" i="8"/>
  <c r="R11" i="8"/>
  <c r="Q12" i="8"/>
  <c r="I13" i="8"/>
  <c r="P13" i="8"/>
  <c r="T14" i="8"/>
  <c r="S14" i="8"/>
  <c r="R15" i="8"/>
  <c r="Q16" i="8"/>
  <c r="I17" i="8"/>
  <c r="P17" i="8"/>
  <c r="T18" i="8"/>
  <c r="S18" i="8"/>
  <c r="R19" i="8"/>
  <c r="Q20" i="8"/>
  <c r="I21" i="8"/>
  <c r="P21" i="8"/>
  <c r="T22" i="8"/>
  <c r="S22" i="8"/>
  <c r="R23" i="8"/>
  <c r="Q24" i="8"/>
  <c r="I25" i="8"/>
  <c r="P25" i="8"/>
  <c r="T26" i="8"/>
  <c r="S26" i="8"/>
  <c r="R27" i="8"/>
  <c r="Q28" i="8"/>
  <c r="I29" i="8"/>
  <c r="P29" i="8"/>
  <c r="T30" i="8"/>
  <c r="S30" i="8"/>
  <c r="P4" i="8"/>
  <c r="I4" i="8"/>
  <c r="S5" i="8"/>
  <c r="P8" i="8"/>
  <c r="I8" i="8"/>
  <c r="R10" i="8"/>
  <c r="Q11" i="8"/>
  <c r="T13" i="8"/>
  <c r="R14" i="8"/>
  <c r="P16" i="8"/>
  <c r="I16" i="8"/>
  <c r="R18" i="8"/>
  <c r="P20" i="8"/>
  <c r="I20" i="8"/>
  <c r="R22" i="8"/>
  <c r="P24" i="8"/>
  <c r="I24" i="8"/>
  <c r="S25" i="8"/>
  <c r="P28" i="8"/>
  <c r="I28" i="8"/>
  <c r="S29" i="8"/>
  <c r="R3" i="8"/>
  <c r="T6" i="8"/>
  <c r="I2" i="8"/>
  <c r="P2" i="8"/>
  <c r="T3" i="8"/>
  <c r="S3" i="8"/>
  <c r="R4" i="8"/>
  <c r="Q5" i="8"/>
  <c r="I6" i="8"/>
  <c r="P6" i="8"/>
  <c r="T7" i="8"/>
  <c r="S7" i="8"/>
  <c r="R8" i="8"/>
  <c r="Q9" i="8"/>
  <c r="P10" i="8"/>
  <c r="I10" i="8"/>
  <c r="T11" i="8"/>
  <c r="S11" i="8"/>
  <c r="R12" i="8"/>
  <c r="Q13" i="8"/>
  <c r="I14" i="8"/>
  <c r="P14" i="8"/>
  <c r="T15" i="8"/>
  <c r="S15" i="8"/>
  <c r="R16" i="8"/>
  <c r="Q17" i="8"/>
  <c r="I18" i="8"/>
  <c r="P18" i="8"/>
  <c r="T19" i="8"/>
  <c r="S19" i="8"/>
  <c r="R20" i="8"/>
  <c r="Q21" i="8"/>
  <c r="I22" i="8"/>
  <c r="P22" i="8"/>
  <c r="T23" i="8"/>
  <c r="S23" i="8"/>
  <c r="R24" i="8"/>
  <c r="Q25" i="8"/>
  <c r="I26" i="8"/>
  <c r="P26" i="8"/>
  <c r="T27" i="8"/>
  <c r="S27" i="8"/>
  <c r="R28" i="8"/>
  <c r="Q29" i="8"/>
  <c r="I30" i="8"/>
  <c r="P30" i="8"/>
  <c r="Q3" i="8"/>
  <c r="R6" i="8"/>
  <c r="T9" i="8"/>
  <c r="S13" i="8"/>
  <c r="S17" i="8"/>
  <c r="S21" i="8"/>
  <c r="R26" i="8"/>
  <c r="T2" i="8"/>
  <c r="Q4" i="8"/>
  <c r="Q2" i="8"/>
  <c r="I3" i="8"/>
  <c r="P3" i="8"/>
  <c r="T4" i="8"/>
  <c r="S4" i="8"/>
  <c r="R5" i="8"/>
  <c r="Q6" i="8"/>
  <c r="I7" i="8"/>
  <c r="P7" i="8"/>
  <c r="T8" i="8"/>
  <c r="S8" i="8"/>
  <c r="R9" i="8"/>
  <c r="Q10" i="8"/>
  <c r="P11" i="8"/>
  <c r="I11" i="8"/>
  <c r="T12" i="8"/>
  <c r="S12" i="8"/>
  <c r="R13" i="8"/>
  <c r="Q14" i="8"/>
  <c r="I15" i="8"/>
  <c r="P15" i="8"/>
  <c r="T16" i="8"/>
  <c r="S16" i="8"/>
  <c r="R17" i="8"/>
  <c r="Q18" i="8"/>
  <c r="I19" i="8"/>
  <c r="P19" i="8"/>
  <c r="T20" i="8"/>
  <c r="S20" i="8"/>
  <c r="R21" i="8"/>
  <c r="Q22" i="8"/>
  <c r="I23" i="8"/>
  <c r="P23" i="8"/>
  <c r="T24" i="8"/>
  <c r="S24" i="8"/>
  <c r="R25" i="8"/>
  <c r="Q26" i="8"/>
  <c r="I27" i="8"/>
  <c r="P27" i="8"/>
  <c r="T28" i="8"/>
  <c r="S28" i="8"/>
  <c r="R29" i="8"/>
  <c r="Q30" i="8"/>
  <c r="K48" i="13"/>
  <c r="M48" i="13" s="1"/>
  <c r="M50" i="13"/>
  <c r="K63" i="13"/>
  <c r="M63" i="13" s="1"/>
  <c r="E47" i="11"/>
  <c r="E46" i="11"/>
  <c r="E45" i="11" s="1"/>
  <c r="M35" i="11" l="1"/>
  <c r="L35" i="11"/>
  <c r="K35" i="11"/>
  <c r="J35" i="11"/>
  <c r="I35" i="11"/>
  <c r="H35" i="11"/>
  <c r="G35" i="11"/>
  <c r="E35" i="11"/>
  <c r="C35" i="11"/>
  <c r="M43" i="11"/>
  <c r="L43" i="11"/>
  <c r="K43" i="11"/>
  <c r="J43" i="11"/>
  <c r="I43" i="11"/>
  <c r="H43" i="11"/>
  <c r="G43" i="11"/>
  <c r="E43" i="11"/>
  <c r="C43" i="11"/>
  <c r="M36" i="11"/>
  <c r="L36" i="11"/>
  <c r="K36" i="11"/>
  <c r="J36" i="11"/>
  <c r="I36" i="11"/>
  <c r="H36" i="11"/>
  <c r="G36" i="11"/>
  <c r="E36" i="11"/>
  <c r="C36" i="11"/>
  <c r="M49" i="11"/>
  <c r="L49" i="11"/>
  <c r="K49" i="11"/>
  <c r="J49" i="11"/>
  <c r="I49" i="11"/>
  <c r="H49" i="11"/>
  <c r="G49" i="11"/>
  <c r="E49" i="11"/>
  <c r="C49" i="11"/>
  <c r="M37" i="11"/>
  <c r="L37" i="11"/>
  <c r="K37" i="11"/>
  <c r="J37" i="11"/>
  <c r="I37" i="11"/>
  <c r="H37" i="11"/>
  <c r="G37" i="11"/>
  <c r="E37" i="11"/>
  <c r="C37" i="11"/>
  <c r="M42" i="11"/>
  <c r="L42" i="11"/>
  <c r="K42" i="11"/>
  <c r="J42" i="11"/>
  <c r="I42" i="11"/>
  <c r="H42" i="11"/>
  <c r="G42" i="11"/>
  <c r="E42" i="11"/>
  <c r="C42" i="11"/>
  <c r="M44" i="11"/>
  <c r="L44" i="11"/>
  <c r="K44" i="11"/>
  <c r="J44" i="11"/>
  <c r="I44" i="11"/>
  <c r="H44" i="11"/>
  <c r="G44" i="11"/>
  <c r="E44" i="11"/>
  <c r="C44" i="11"/>
  <c r="M34" i="11"/>
  <c r="L34" i="11"/>
  <c r="K34" i="11"/>
  <c r="J34" i="11"/>
  <c r="I34" i="11"/>
  <c r="H34" i="11"/>
  <c r="G34" i="11"/>
  <c r="E34" i="11"/>
  <c r="C34" i="11"/>
  <c r="M33" i="11"/>
  <c r="L33" i="11"/>
  <c r="K33" i="11"/>
  <c r="J33" i="11"/>
  <c r="I33" i="11"/>
  <c r="H33" i="11"/>
  <c r="G33" i="11"/>
  <c r="E33" i="11"/>
  <c r="C33" i="11"/>
  <c r="M39" i="11"/>
  <c r="L39" i="11"/>
  <c r="K39" i="11"/>
  <c r="J39" i="11"/>
  <c r="I39" i="11"/>
  <c r="H39" i="11"/>
  <c r="G39" i="11"/>
  <c r="E39" i="11"/>
  <c r="C39" i="11"/>
  <c r="M46" i="11"/>
  <c r="L46" i="11"/>
  <c r="K46" i="11"/>
  <c r="J46" i="11"/>
  <c r="I46" i="11"/>
  <c r="H46" i="11"/>
  <c r="G46" i="11"/>
  <c r="C46" i="11"/>
  <c r="M41" i="11"/>
  <c r="L41" i="11"/>
  <c r="K41" i="11"/>
  <c r="J41" i="11"/>
  <c r="I41" i="11"/>
  <c r="H41" i="11"/>
  <c r="G41" i="11"/>
  <c r="E41" i="11"/>
  <c r="C41" i="11"/>
  <c r="M47" i="11"/>
  <c r="L47" i="11"/>
  <c r="K47" i="11"/>
  <c r="J47" i="11"/>
  <c r="I47" i="11"/>
  <c r="H47" i="11"/>
  <c r="G47" i="11"/>
  <c r="C47" i="11"/>
  <c r="M40" i="11"/>
  <c r="L40" i="11"/>
  <c r="K40" i="11"/>
  <c r="J40" i="11"/>
  <c r="I40" i="11"/>
  <c r="H40" i="11"/>
  <c r="G40" i="11"/>
  <c r="E40" i="11"/>
  <c r="C40" i="11"/>
  <c r="M38" i="11"/>
  <c r="L38" i="11"/>
  <c r="K38" i="11"/>
  <c r="J38" i="11"/>
  <c r="I38" i="11"/>
  <c r="H38" i="11"/>
  <c r="G38" i="11"/>
  <c r="E38" i="11"/>
  <c r="C38" i="11"/>
  <c r="M35" i="9"/>
  <c r="L35" i="9"/>
  <c r="N35" i="9" s="1"/>
  <c r="K35" i="9"/>
  <c r="J35" i="9"/>
  <c r="I35" i="9"/>
  <c r="H35" i="9"/>
  <c r="G35" i="9"/>
  <c r="E35" i="9"/>
  <c r="C35" i="9"/>
  <c r="M43" i="9"/>
  <c r="L43" i="9"/>
  <c r="K43" i="9"/>
  <c r="J43" i="9"/>
  <c r="I43" i="9"/>
  <c r="H43" i="9"/>
  <c r="G43" i="9"/>
  <c r="E43" i="9"/>
  <c r="C43" i="9"/>
  <c r="M36" i="9"/>
  <c r="L36" i="9"/>
  <c r="K36" i="9"/>
  <c r="J36" i="9"/>
  <c r="I36" i="9"/>
  <c r="H36" i="9"/>
  <c r="G36" i="9"/>
  <c r="E36" i="9"/>
  <c r="C36" i="9"/>
  <c r="M49" i="9"/>
  <c r="L49" i="9"/>
  <c r="K49" i="9"/>
  <c r="J49" i="9"/>
  <c r="I49" i="9"/>
  <c r="H49" i="9"/>
  <c r="G49" i="9"/>
  <c r="E49" i="9"/>
  <c r="C49" i="9"/>
  <c r="M37" i="9"/>
  <c r="L37" i="9"/>
  <c r="N37" i="9" s="1"/>
  <c r="K37" i="9"/>
  <c r="J37" i="9"/>
  <c r="I37" i="9"/>
  <c r="H37" i="9"/>
  <c r="G37" i="9"/>
  <c r="E37" i="9"/>
  <c r="C37" i="9"/>
  <c r="M42" i="9"/>
  <c r="L42" i="9"/>
  <c r="K42" i="9"/>
  <c r="J42" i="9"/>
  <c r="I42" i="9"/>
  <c r="H42" i="9"/>
  <c r="G42" i="9"/>
  <c r="E42" i="9"/>
  <c r="C42" i="9"/>
  <c r="M44" i="9"/>
  <c r="L44" i="9"/>
  <c r="K44" i="9"/>
  <c r="J44" i="9"/>
  <c r="I44" i="9"/>
  <c r="H44" i="9"/>
  <c r="G44" i="9"/>
  <c r="E44" i="9"/>
  <c r="C44" i="9"/>
  <c r="M34" i="9"/>
  <c r="L34" i="9"/>
  <c r="K34" i="9"/>
  <c r="J34" i="9"/>
  <c r="I34" i="9"/>
  <c r="H34" i="9"/>
  <c r="G34" i="9"/>
  <c r="E34" i="9"/>
  <c r="C34" i="9"/>
  <c r="M33" i="9"/>
  <c r="L33" i="9"/>
  <c r="K33" i="9"/>
  <c r="J33" i="9"/>
  <c r="I33" i="9"/>
  <c r="H33" i="9"/>
  <c r="G33" i="9"/>
  <c r="E33" i="9"/>
  <c r="C33" i="9"/>
  <c r="M39" i="9"/>
  <c r="L39" i="9"/>
  <c r="K39" i="9"/>
  <c r="J39" i="9"/>
  <c r="I39" i="9"/>
  <c r="H39" i="9"/>
  <c r="G39" i="9"/>
  <c r="E39" i="9"/>
  <c r="C39" i="9"/>
  <c r="M46" i="9"/>
  <c r="L46" i="9"/>
  <c r="K46" i="9"/>
  <c r="J46" i="9"/>
  <c r="I46" i="9"/>
  <c r="H46" i="9"/>
  <c r="G46" i="9"/>
  <c r="E46" i="9"/>
  <c r="C46" i="9"/>
  <c r="M41" i="9"/>
  <c r="L41" i="9"/>
  <c r="K41" i="9"/>
  <c r="J41" i="9"/>
  <c r="I41" i="9"/>
  <c r="H41" i="9"/>
  <c r="G41" i="9"/>
  <c r="E41" i="9"/>
  <c r="C41" i="9"/>
  <c r="M47" i="9"/>
  <c r="L47" i="9"/>
  <c r="N47" i="9" s="1"/>
  <c r="K47" i="9"/>
  <c r="J47" i="9"/>
  <c r="I47" i="9"/>
  <c r="H47" i="9"/>
  <c r="G47" i="9"/>
  <c r="E47" i="9"/>
  <c r="C47" i="9"/>
  <c r="M40" i="9"/>
  <c r="L40" i="9"/>
  <c r="K40" i="9"/>
  <c r="J40" i="9"/>
  <c r="I40" i="9"/>
  <c r="H40" i="9"/>
  <c r="G40" i="9"/>
  <c r="E40" i="9"/>
  <c r="C40" i="9"/>
  <c r="M38" i="9"/>
  <c r="L38" i="9"/>
  <c r="K38" i="9"/>
  <c r="J38" i="9"/>
  <c r="I38" i="9"/>
  <c r="H38" i="9"/>
  <c r="G38" i="9"/>
  <c r="E38" i="9"/>
  <c r="C38" i="9"/>
  <c r="M35" i="7"/>
  <c r="L35" i="7"/>
  <c r="C35" i="7"/>
  <c r="M43" i="7"/>
  <c r="L43" i="7"/>
  <c r="C43" i="7"/>
  <c r="M36" i="7"/>
  <c r="L36" i="7"/>
  <c r="C36" i="7"/>
  <c r="M49" i="7"/>
  <c r="L49" i="7"/>
  <c r="C49" i="7"/>
  <c r="M37" i="7"/>
  <c r="L37" i="7"/>
  <c r="C37" i="7"/>
  <c r="M42" i="7"/>
  <c r="L42" i="7"/>
  <c r="C42" i="7"/>
  <c r="M44" i="7"/>
  <c r="L44" i="7"/>
  <c r="C44" i="7"/>
  <c r="M34" i="7"/>
  <c r="L34" i="7"/>
  <c r="C34" i="7"/>
  <c r="M33" i="7"/>
  <c r="L33" i="7"/>
  <c r="C33" i="7"/>
  <c r="M39" i="7"/>
  <c r="L39" i="7"/>
  <c r="C39" i="7"/>
  <c r="M46" i="7"/>
  <c r="L46" i="7"/>
  <c r="C46" i="7"/>
  <c r="M41" i="7"/>
  <c r="L41" i="7"/>
  <c r="C41" i="7"/>
  <c r="M47" i="7"/>
  <c r="L47" i="7"/>
  <c r="C47" i="7"/>
  <c r="M40" i="7"/>
  <c r="L40" i="7"/>
  <c r="C40" i="7"/>
  <c r="M38" i="7"/>
  <c r="L38" i="7"/>
  <c r="C38" i="7"/>
  <c r="K32" i="11"/>
  <c r="J32" i="11"/>
  <c r="I32" i="11"/>
  <c r="H32" i="11"/>
  <c r="G32" i="11"/>
  <c r="E32" i="11"/>
  <c r="C32" i="11"/>
  <c r="K32" i="9"/>
  <c r="J32" i="9"/>
  <c r="I32" i="9"/>
  <c r="H32" i="9"/>
  <c r="G32" i="9"/>
  <c r="E32" i="9"/>
  <c r="C32" i="9"/>
  <c r="C32" i="7"/>
  <c r="N43" i="11" l="1"/>
  <c r="N41" i="9"/>
  <c r="H31" i="11"/>
  <c r="N36" i="9"/>
  <c r="N40" i="9"/>
  <c r="N43" i="9"/>
  <c r="N39" i="9"/>
  <c r="N42" i="9"/>
  <c r="N38" i="11"/>
  <c r="N41" i="11"/>
  <c r="N33" i="11"/>
  <c r="N35" i="11"/>
  <c r="N34" i="9"/>
  <c r="N37" i="11"/>
  <c r="N36" i="11"/>
  <c r="E31" i="11"/>
  <c r="G31" i="11"/>
  <c r="N38" i="9"/>
  <c r="K31" i="11"/>
  <c r="J31" i="11"/>
  <c r="I31" i="11"/>
  <c r="C67" i="11"/>
  <c r="C53" i="11"/>
  <c r="I53" i="11"/>
  <c r="I67" i="11"/>
  <c r="M53" i="11"/>
  <c r="M67" i="11"/>
  <c r="H73" i="11"/>
  <c r="H59" i="11"/>
  <c r="L73" i="11"/>
  <c r="L59" i="11"/>
  <c r="E54" i="11"/>
  <c r="E68" i="11"/>
  <c r="J68" i="11"/>
  <c r="J54" i="11"/>
  <c r="C45" i="11"/>
  <c r="J45" i="11"/>
  <c r="H60" i="11"/>
  <c r="H74" i="11"/>
  <c r="L60" i="11"/>
  <c r="L74" i="11"/>
  <c r="H58" i="11"/>
  <c r="H72" i="11"/>
  <c r="L58" i="11"/>
  <c r="L72" i="11"/>
  <c r="G66" i="11"/>
  <c r="G52" i="11"/>
  <c r="K66" i="11"/>
  <c r="K52" i="11"/>
  <c r="E61" i="11"/>
  <c r="E75" i="11"/>
  <c r="J75" i="11"/>
  <c r="J61" i="11"/>
  <c r="H56" i="11"/>
  <c r="H70" i="11"/>
  <c r="L56" i="11"/>
  <c r="L70" i="11"/>
  <c r="G65" i="11"/>
  <c r="G51" i="11"/>
  <c r="K65" i="11"/>
  <c r="K51" i="11"/>
  <c r="H69" i="11"/>
  <c r="H55" i="11"/>
  <c r="L69" i="11"/>
  <c r="L55" i="11"/>
  <c r="G64" i="11"/>
  <c r="G50" i="11"/>
  <c r="K64" i="11"/>
  <c r="K50" i="11"/>
  <c r="C62" i="11"/>
  <c r="C76" i="11"/>
  <c r="I62" i="11"/>
  <c r="I76" i="11"/>
  <c r="M62" i="11"/>
  <c r="M76" i="11"/>
  <c r="G71" i="11"/>
  <c r="G57" i="11"/>
  <c r="K71" i="11"/>
  <c r="K57" i="11"/>
  <c r="E53" i="11"/>
  <c r="E67" i="11"/>
  <c r="J67" i="11"/>
  <c r="J53" i="11"/>
  <c r="C73" i="11"/>
  <c r="C59" i="11"/>
  <c r="I73" i="11"/>
  <c r="I59" i="11"/>
  <c r="M73" i="11"/>
  <c r="M59" i="11"/>
  <c r="G68" i="11"/>
  <c r="G54" i="11"/>
  <c r="K68" i="11"/>
  <c r="K54" i="11"/>
  <c r="G45" i="11"/>
  <c r="K45" i="11"/>
  <c r="C60" i="11"/>
  <c r="C74" i="11"/>
  <c r="I60" i="11"/>
  <c r="I74" i="11"/>
  <c r="M60" i="11"/>
  <c r="M74" i="11"/>
  <c r="C58" i="11"/>
  <c r="C72" i="11"/>
  <c r="I58" i="11"/>
  <c r="I72" i="11"/>
  <c r="M58" i="11"/>
  <c r="M72" i="11"/>
  <c r="H52" i="11"/>
  <c r="H66" i="11"/>
  <c r="L52" i="11"/>
  <c r="L66" i="11"/>
  <c r="G75" i="11"/>
  <c r="G61" i="11"/>
  <c r="K75" i="11"/>
  <c r="K61" i="11"/>
  <c r="C56" i="11"/>
  <c r="C70" i="11"/>
  <c r="I56" i="11"/>
  <c r="I70" i="11"/>
  <c r="M56" i="11"/>
  <c r="M70" i="11"/>
  <c r="H51" i="11"/>
  <c r="H65" i="11"/>
  <c r="L51" i="11"/>
  <c r="L65" i="11"/>
  <c r="C69" i="11"/>
  <c r="C55" i="11"/>
  <c r="I69" i="11"/>
  <c r="I55" i="11"/>
  <c r="M69" i="11"/>
  <c r="M55" i="11"/>
  <c r="H50" i="11"/>
  <c r="H64" i="11"/>
  <c r="L50" i="11"/>
  <c r="L64" i="11"/>
  <c r="E62" i="11"/>
  <c r="E76" i="11"/>
  <c r="J76" i="11"/>
  <c r="J62" i="11"/>
  <c r="H71" i="11"/>
  <c r="H57" i="11"/>
  <c r="L71" i="11"/>
  <c r="L57" i="11"/>
  <c r="C31" i="11"/>
  <c r="N40" i="11"/>
  <c r="G67" i="11"/>
  <c r="G53" i="11"/>
  <c r="K67" i="11"/>
  <c r="K53" i="11"/>
  <c r="E59" i="11"/>
  <c r="E73" i="11"/>
  <c r="J73" i="11"/>
  <c r="J59" i="11"/>
  <c r="H54" i="11"/>
  <c r="H68" i="11"/>
  <c r="L54" i="11"/>
  <c r="L68" i="11"/>
  <c r="H45" i="11"/>
  <c r="L45" i="11"/>
  <c r="N46" i="11"/>
  <c r="E60" i="11"/>
  <c r="E74" i="11"/>
  <c r="J74" i="11"/>
  <c r="J60" i="11"/>
  <c r="N34" i="11"/>
  <c r="E58" i="11"/>
  <c r="E72" i="11"/>
  <c r="J72" i="11"/>
  <c r="J58" i="11"/>
  <c r="C66" i="11"/>
  <c r="C52" i="11"/>
  <c r="I52" i="11"/>
  <c r="I66" i="11"/>
  <c r="M52" i="11"/>
  <c r="M66" i="11"/>
  <c r="H75" i="11"/>
  <c r="H61" i="11"/>
  <c r="L75" i="11"/>
  <c r="L61" i="11"/>
  <c r="E56" i="11"/>
  <c r="E70" i="11"/>
  <c r="J70" i="11"/>
  <c r="J56" i="11"/>
  <c r="C65" i="11"/>
  <c r="C51" i="11"/>
  <c r="I51" i="11"/>
  <c r="I65" i="11"/>
  <c r="M51" i="11"/>
  <c r="M65" i="11"/>
  <c r="E55" i="11"/>
  <c r="E69" i="11"/>
  <c r="J69" i="11"/>
  <c r="J55" i="11"/>
  <c r="C64" i="11"/>
  <c r="C50" i="11"/>
  <c r="I50" i="11"/>
  <c r="I64" i="11"/>
  <c r="M50" i="11"/>
  <c r="M64" i="11"/>
  <c r="G76" i="11"/>
  <c r="G62" i="11"/>
  <c r="K76" i="11"/>
  <c r="K62" i="11"/>
  <c r="C71" i="11"/>
  <c r="C57" i="11"/>
  <c r="I71" i="11"/>
  <c r="I57" i="11"/>
  <c r="M71" i="11"/>
  <c r="M57" i="11"/>
  <c r="H53" i="11"/>
  <c r="H67" i="11"/>
  <c r="L53" i="11"/>
  <c r="L67" i="11"/>
  <c r="N47" i="11"/>
  <c r="G73" i="11"/>
  <c r="G59" i="11"/>
  <c r="K73" i="11"/>
  <c r="K59" i="11"/>
  <c r="C68" i="11"/>
  <c r="C54" i="11"/>
  <c r="I54" i="11"/>
  <c r="I68" i="11"/>
  <c r="M54" i="11"/>
  <c r="M68" i="11"/>
  <c r="I45" i="11"/>
  <c r="M45" i="11"/>
  <c r="N39" i="11"/>
  <c r="G74" i="11"/>
  <c r="G60" i="11"/>
  <c r="K74" i="11"/>
  <c r="K60" i="11"/>
  <c r="N44" i="11"/>
  <c r="G72" i="11"/>
  <c r="G58" i="11"/>
  <c r="K72" i="11"/>
  <c r="K58" i="11"/>
  <c r="E52" i="11"/>
  <c r="E66" i="11"/>
  <c r="J66" i="11"/>
  <c r="J52" i="11"/>
  <c r="C75" i="11"/>
  <c r="C61" i="11"/>
  <c r="I75" i="11"/>
  <c r="I61" i="11"/>
  <c r="M75" i="11"/>
  <c r="M61" i="11"/>
  <c r="N42" i="11"/>
  <c r="G70" i="11"/>
  <c r="G56" i="11"/>
  <c r="K70" i="11"/>
  <c r="K56" i="11"/>
  <c r="E51" i="11"/>
  <c r="E65" i="11"/>
  <c r="J65" i="11"/>
  <c r="J51" i="11"/>
  <c r="N49" i="11"/>
  <c r="G69" i="11"/>
  <c r="G55" i="11"/>
  <c r="K69" i="11"/>
  <c r="K55" i="11"/>
  <c r="E50" i="11"/>
  <c r="E64" i="11"/>
  <c r="J64" i="11"/>
  <c r="J50" i="11"/>
  <c r="H62" i="11"/>
  <c r="H76" i="11"/>
  <c r="L62" i="11"/>
  <c r="L76" i="11"/>
  <c r="E57" i="11"/>
  <c r="E71" i="11"/>
  <c r="J71" i="11"/>
  <c r="J57" i="11"/>
  <c r="N44" i="9"/>
  <c r="I67" i="9"/>
  <c r="I53" i="9"/>
  <c r="M68" i="9"/>
  <c r="M54" i="9"/>
  <c r="J74" i="9"/>
  <c r="J60" i="9"/>
  <c r="E72" i="9"/>
  <c r="E58" i="9"/>
  <c r="I66" i="9"/>
  <c r="I52" i="9"/>
  <c r="L75" i="9"/>
  <c r="L61" i="9"/>
  <c r="E70" i="9"/>
  <c r="E56" i="9"/>
  <c r="I65" i="9"/>
  <c r="I51" i="9"/>
  <c r="C50" i="9"/>
  <c r="C64" i="9"/>
  <c r="M64" i="9"/>
  <c r="M50" i="9"/>
  <c r="G76" i="9"/>
  <c r="G62" i="9"/>
  <c r="C71" i="9"/>
  <c r="C57" i="9"/>
  <c r="M71" i="9"/>
  <c r="M57" i="9"/>
  <c r="J53" i="9"/>
  <c r="J67" i="9"/>
  <c r="H73" i="9"/>
  <c r="H59" i="9"/>
  <c r="E66" i="9"/>
  <c r="E52" i="9"/>
  <c r="M75" i="9"/>
  <c r="M61" i="9"/>
  <c r="G70" i="9"/>
  <c r="G56" i="9"/>
  <c r="E51" i="9"/>
  <c r="E65" i="9"/>
  <c r="N49" i="9"/>
  <c r="G69" i="9"/>
  <c r="G55" i="9"/>
  <c r="K69" i="9"/>
  <c r="K55" i="9"/>
  <c r="E64" i="9"/>
  <c r="E50" i="9"/>
  <c r="J64" i="9"/>
  <c r="J50" i="9"/>
  <c r="H62" i="9"/>
  <c r="H76" i="9"/>
  <c r="L62" i="9"/>
  <c r="L76" i="9"/>
  <c r="E57" i="9"/>
  <c r="E71" i="9"/>
  <c r="J57" i="9"/>
  <c r="J71" i="9"/>
  <c r="I31" i="9"/>
  <c r="C67" i="9"/>
  <c r="C53" i="9"/>
  <c r="M67" i="9"/>
  <c r="M53" i="9"/>
  <c r="G73" i="9"/>
  <c r="G59" i="9"/>
  <c r="I68" i="9"/>
  <c r="I54" i="9"/>
  <c r="L45" i="9"/>
  <c r="N46" i="9"/>
  <c r="N45" i="9" s="1"/>
  <c r="E74" i="9"/>
  <c r="E60" i="9"/>
  <c r="C52" i="9"/>
  <c r="C66" i="9"/>
  <c r="H75" i="9"/>
  <c r="H61" i="9"/>
  <c r="J70" i="9"/>
  <c r="J56" i="9"/>
  <c r="M65" i="9"/>
  <c r="M51" i="9"/>
  <c r="E55" i="9"/>
  <c r="E69" i="9"/>
  <c r="I64" i="9"/>
  <c r="I50" i="9"/>
  <c r="K76" i="9"/>
  <c r="K62" i="9"/>
  <c r="E68" i="9"/>
  <c r="E54" i="9"/>
  <c r="C45" i="9"/>
  <c r="M45" i="9"/>
  <c r="G74" i="9"/>
  <c r="G60" i="9"/>
  <c r="K72" i="9"/>
  <c r="K58" i="9"/>
  <c r="C75" i="9"/>
  <c r="C61" i="9"/>
  <c r="J51" i="9"/>
  <c r="J65" i="9"/>
  <c r="J31" i="9"/>
  <c r="G67" i="9"/>
  <c r="G53" i="9"/>
  <c r="K67" i="9"/>
  <c r="K53" i="9"/>
  <c r="C73" i="9"/>
  <c r="C59" i="9"/>
  <c r="I73" i="9"/>
  <c r="I59" i="9"/>
  <c r="M73" i="9"/>
  <c r="M59" i="9"/>
  <c r="G68" i="9"/>
  <c r="G54" i="9"/>
  <c r="K68" i="9"/>
  <c r="K54" i="9"/>
  <c r="E45" i="9"/>
  <c r="J45" i="9"/>
  <c r="H60" i="9"/>
  <c r="H74" i="9"/>
  <c r="L60" i="9"/>
  <c r="L74" i="9"/>
  <c r="H58" i="9"/>
  <c r="H72" i="9"/>
  <c r="L58" i="9"/>
  <c r="L72" i="9"/>
  <c r="G66" i="9"/>
  <c r="G52" i="9"/>
  <c r="K66" i="9"/>
  <c r="K52" i="9"/>
  <c r="E61" i="9"/>
  <c r="E75" i="9"/>
  <c r="J61" i="9"/>
  <c r="J75" i="9"/>
  <c r="H56" i="9"/>
  <c r="H70" i="9"/>
  <c r="L56" i="9"/>
  <c r="L70" i="9"/>
  <c r="G65" i="9"/>
  <c r="G51" i="9"/>
  <c r="K65" i="9"/>
  <c r="K51" i="9"/>
  <c r="H69" i="9"/>
  <c r="H55" i="9"/>
  <c r="L69" i="9"/>
  <c r="L55" i="9"/>
  <c r="G64" i="9"/>
  <c r="G50" i="9"/>
  <c r="K64" i="9"/>
  <c r="K50" i="9"/>
  <c r="E31" i="9"/>
  <c r="C62" i="9"/>
  <c r="C76" i="9"/>
  <c r="I76" i="9"/>
  <c r="I62" i="9"/>
  <c r="M76" i="9"/>
  <c r="M62" i="9"/>
  <c r="G71" i="9"/>
  <c r="G57" i="9"/>
  <c r="K71" i="9"/>
  <c r="K57" i="9"/>
  <c r="K73" i="9"/>
  <c r="K59" i="9"/>
  <c r="C54" i="9"/>
  <c r="C68" i="9"/>
  <c r="H45" i="9"/>
  <c r="J72" i="9"/>
  <c r="J58" i="9"/>
  <c r="M66" i="9"/>
  <c r="M52" i="9"/>
  <c r="C65" i="9"/>
  <c r="C51" i="9"/>
  <c r="J55" i="9"/>
  <c r="J69" i="9"/>
  <c r="I71" i="9"/>
  <c r="I57" i="9"/>
  <c r="H31" i="9"/>
  <c r="C31" i="9"/>
  <c r="E53" i="9"/>
  <c r="E67" i="9"/>
  <c r="L73" i="9"/>
  <c r="L59" i="9"/>
  <c r="J68" i="9"/>
  <c r="J54" i="9"/>
  <c r="I45" i="9"/>
  <c r="K74" i="9"/>
  <c r="K60" i="9"/>
  <c r="G72" i="9"/>
  <c r="G58" i="9"/>
  <c r="J66" i="9"/>
  <c r="J52" i="9"/>
  <c r="I75" i="9"/>
  <c r="I61" i="9"/>
  <c r="K70" i="9"/>
  <c r="K56" i="9"/>
  <c r="G31" i="9"/>
  <c r="K31" i="9"/>
  <c r="H67" i="9"/>
  <c r="H53" i="9"/>
  <c r="L67" i="9"/>
  <c r="L53" i="9"/>
  <c r="E59" i="9"/>
  <c r="E73" i="9"/>
  <c r="J59" i="9"/>
  <c r="J73" i="9"/>
  <c r="H54" i="9"/>
  <c r="H68" i="9"/>
  <c r="L54" i="9"/>
  <c r="L68" i="9"/>
  <c r="G45" i="9"/>
  <c r="K45" i="9"/>
  <c r="C60" i="9"/>
  <c r="C74" i="9"/>
  <c r="I74" i="9"/>
  <c r="I60" i="9"/>
  <c r="M74" i="9"/>
  <c r="M60" i="9"/>
  <c r="N33" i="9"/>
  <c r="C58" i="9"/>
  <c r="C72" i="9"/>
  <c r="I72" i="9"/>
  <c r="I58" i="9"/>
  <c r="M72" i="9"/>
  <c r="M58" i="9"/>
  <c r="H52" i="9"/>
  <c r="H66" i="9"/>
  <c r="L52" i="9"/>
  <c r="L66" i="9"/>
  <c r="G75" i="9"/>
  <c r="G61" i="9"/>
  <c r="K75" i="9"/>
  <c r="K61" i="9"/>
  <c r="C56" i="9"/>
  <c r="C70" i="9"/>
  <c r="I70" i="9"/>
  <c r="I56" i="9"/>
  <c r="M70" i="9"/>
  <c r="M56" i="9"/>
  <c r="H65" i="9"/>
  <c r="H51" i="9"/>
  <c r="L65" i="9"/>
  <c r="L51" i="9"/>
  <c r="C69" i="9"/>
  <c r="C55" i="9"/>
  <c r="I69" i="9"/>
  <c r="I55" i="9"/>
  <c r="M69" i="9"/>
  <c r="M55" i="9"/>
  <c r="H50" i="9"/>
  <c r="H64" i="9"/>
  <c r="L50" i="9"/>
  <c r="L64" i="9"/>
  <c r="E76" i="9"/>
  <c r="E62" i="9"/>
  <c r="J76" i="9"/>
  <c r="J62" i="9"/>
  <c r="H71" i="9"/>
  <c r="H57" i="9"/>
  <c r="L71" i="9"/>
  <c r="L57" i="9"/>
  <c r="N34" i="7"/>
  <c r="N42" i="7"/>
  <c r="N47" i="7"/>
  <c r="N39" i="7"/>
  <c r="N37" i="7"/>
  <c r="N43" i="7"/>
  <c r="M45" i="7"/>
  <c r="N33" i="7"/>
  <c r="N40" i="7"/>
  <c r="N44" i="7"/>
  <c r="N36" i="7"/>
  <c r="N35" i="7"/>
  <c r="M73" i="7"/>
  <c r="M59" i="7"/>
  <c r="L76" i="7"/>
  <c r="L62" i="7"/>
  <c r="N38" i="7"/>
  <c r="L59" i="7"/>
  <c r="L73" i="7"/>
  <c r="L75" i="7"/>
  <c r="L61" i="7"/>
  <c r="L51" i="7"/>
  <c r="L65" i="7"/>
  <c r="N49" i="7"/>
  <c r="L64" i="7"/>
  <c r="L50" i="7"/>
  <c r="L67" i="7"/>
  <c r="L53" i="7"/>
  <c r="L68" i="7"/>
  <c r="L54" i="7"/>
  <c r="L72" i="7"/>
  <c r="L58" i="7"/>
  <c r="M53" i="7"/>
  <c r="M67" i="7"/>
  <c r="N41" i="7"/>
  <c r="M68" i="7"/>
  <c r="M54" i="7"/>
  <c r="L45" i="7"/>
  <c r="N46" i="7"/>
  <c r="L60" i="7"/>
  <c r="L74" i="7"/>
  <c r="L52" i="7"/>
  <c r="L66" i="7"/>
  <c r="L56" i="7"/>
  <c r="L70" i="7"/>
  <c r="L55" i="7"/>
  <c r="L69" i="7"/>
  <c r="M60" i="7"/>
  <c r="M74" i="7"/>
  <c r="M72" i="7"/>
  <c r="M58" i="7"/>
  <c r="M52" i="7"/>
  <c r="M66" i="7"/>
  <c r="M61" i="7"/>
  <c r="M75" i="7"/>
  <c r="M56" i="7"/>
  <c r="M70" i="7"/>
  <c r="M65" i="7"/>
  <c r="M51" i="7"/>
  <c r="C67" i="7"/>
  <c r="C53" i="7"/>
  <c r="C73" i="7"/>
  <c r="C59" i="7"/>
  <c r="C68" i="7"/>
  <c r="C54" i="7"/>
  <c r="C45" i="7"/>
  <c r="C74" i="7"/>
  <c r="C60" i="7"/>
  <c r="C72" i="7"/>
  <c r="C58" i="7"/>
  <c r="C66" i="7"/>
  <c r="C52" i="7"/>
  <c r="C75" i="7"/>
  <c r="C61" i="7"/>
  <c r="C70" i="7"/>
  <c r="C56" i="7"/>
  <c r="C65" i="7"/>
  <c r="C51" i="7"/>
  <c r="C69" i="7"/>
  <c r="C55" i="7"/>
  <c r="C64" i="7"/>
  <c r="C50" i="7"/>
  <c r="C71" i="7"/>
  <c r="C57" i="7"/>
  <c r="C76" i="7"/>
  <c r="C62" i="7"/>
  <c r="L71" i="7"/>
  <c r="L57" i="7"/>
  <c r="M69" i="7"/>
  <c r="M55" i="7"/>
  <c r="M64" i="7"/>
  <c r="M50" i="7"/>
  <c r="M76" i="7"/>
  <c r="M62" i="7"/>
  <c r="M57" i="7"/>
  <c r="M71" i="7"/>
  <c r="N5" i="7"/>
  <c r="N17" i="9"/>
  <c r="N20" i="9"/>
  <c r="N24" i="9"/>
  <c r="N27" i="9"/>
  <c r="N27" i="11"/>
  <c r="N27" i="7"/>
  <c r="N5" i="9"/>
  <c r="N7" i="9"/>
  <c r="N9" i="9"/>
  <c r="N16" i="9"/>
  <c r="N18" i="9"/>
  <c r="N21" i="9"/>
  <c r="N25" i="9"/>
  <c r="N29" i="9"/>
  <c r="N18" i="11"/>
  <c r="N2" i="7"/>
  <c r="N4" i="7"/>
  <c r="N6" i="7"/>
  <c r="N11" i="7"/>
  <c r="N12" i="7"/>
  <c r="N7" i="7"/>
  <c r="N9" i="7"/>
  <c r="N8" i="7"/>
  <c r="N10" i="7"/>
  <c r="N13" i="7"/>
  <c r="N15" i="7"/>
  <c r="N17" i="7"/>
  <c r="N14" i="7"/>
  <c r="N16" i="7"/>
  <c r="N18" i="7"/>
  <c r="N24" i="7"/>
  <c r="N22" i="7"/>
  <c r="N25" i="7"/>
  <c r="N19" i="7"/>
  <c r="N20" i="7"/>
  <c r="N21" i="7"/>
  <c r="N23" i="7"/>
  <c r="N28" i="7"/>
  <c r="N26" i="7"/>
  <c r="N30" i="7"/>
  <c r="N29" i="7"/>
  <c r="N2" i="9"/>
  <c r="N4" i="9"/>
  <c r="N6" i="9"/>
  <c r="N8" i="9"/>
  <c r="N13" i="9"/>
  <c r="N10" i="9"/>
  <c r="N11" i="9"/>
  <c r="N12" i="9"/>
  <c r="N14" i="9"/>
  <c r="N15" i="9"/>
  <c r="N19" i="9"/>
  <c r="N22" i="9"/>
  <c r="N23" i="9"/>
  <c r="N26" i="9"/>
  <c r="N28" i="9"/>
  <c r="N30" i="9"/>
  <c r="N7" i="11"/>
  <c r="N8" i="11"/>
  <c r="N21" i="11"/>
  <c r="N4" i="11"/>
  <c r="N6" i="11"/>
  <c r="N16" i="11"/>
  <c r="N19" i="11"/>
  <c r="N5" i="11"/>
  <c r="N9" i="11"/>
  <c r="N10" i="11"/>
  <c r="N13" i="11"/>
  <c r="N28" i="11"/>
  <c r="N22" i="11"/>
  <c r="N24" i="11"/>
  <c r="N29" i="11"/>
  <c r="N30" i="11"/>
  <c r="N2" i="11"/>
  <c r="N11" i="11"/>
  <c r="N12" i="11"/>
  <c r="N14" i="11"/>
  <c r="N17" i="11"/>
  <c r="N20" i="11"/>
  <c r="N15" i="11"/>
  <c r="N25" i="11"/>
  <c r="N23" i="11"/>
  <c r="N26" i="11"/>
  <c r="N50" i="9" l="1"/>
  <c r="N71" i="9"/>
  <c r="L48" i="11"/>
  <c r="N57" i="9"/>
  <c r="G48" i="9"/>
  <c r="J48" i="9"/>
  <c r="G48" i="11"/>
  <c r="E48" i="11"/>
  <c r="N51" i="9"/>
  <c r="N59" i="9"/>
  <c r="N76" i="9"/>
  <c r="N76" i="11"/>
  <c r="N67" i="11"/>
  <c r="E48" i="9"/>
  <c r="E63" i="9"/>
  <c r="N65" i="9"/>
  <c r="N68" i="9"/>
  <c r="N53" i="9"/>
  <c r="N73" i="9"/>
  <c r="N62" i="11"/>
  <c r="N53" i="11"/>
  <c r="N54" i="9"/>
  <c r="N67" i="9"/>
  <c r="M48" i="11"/>
  <c r="K48" i="9"/>
  <c r="K48" i="11"/>
  <c r="H48" i="11"/>
  <c r="H48" i="9"/>
  <c r="J48" i="11"/>
  <c r="I48" i="9"/>
  <c r="J63" i="11"/>
  <c r="I48" i="11"/>
  <c r="E63" i="11"/>
  <c r="M63" i="11"/>
  <c r="N50" i="11"/>
  <c r="N51" i="11"/>
  <c r="N55" i="11"/>
  <c r="N70" i="11"/>
  <c r="N68" i="11"/>
  <c r="H63" i="11"/>
  <c r="N66" i="11"/>
  <c r="K63" i="11"/>
  <c r="N69" i="11"/>
  <c r="N56" i="11"/>
  <c r="N72" i="11"/>
  <c r="I63" i="11"/>
  <c r="N61" i="11"/>
  <c r="N45" i="11"/>
  <c r="N54" i="11"/>
  <c r="N57" i="11"/>
  <c r="N52" i="11"/>
  <c r="N58" i="11"/>
  <c r="N74" i="11"/>
  <c r="N59" i="11"/>
  <c r="N75" i="11"/>
  <c r="C63" i="11"/>
  <c r="N71" i="11"/>
  <c r="N64" i="11"/>
  <c r="L63" i="11"/>
  <c r="N65" i="11"/>
  <c r="G63" i="11"/>
  <c r="C48" i="11"/>
  <c r="N60" i="11"/>
  <c r="N73" i="11"/>
  <c r="N66" i="9"/>
  <c r="M48" i="9"/>
  <c r="N52" i="9"/>
  <c r="N61" i="9"/>
  <c r="N55" i="9"/>
  <c r="N70" i="9"/>
  <c r="L48" i="9"/>
  <c r="K63" i="9"/>
  <c r="N69" i="9"/>
  <c r="N56" i="9"/>
  <c r="N72" i="9"/>
  <c r="N62" i="9"/>
  <c r="N75" i="9"/>
  <c r="H63" i="9"/>
  <c r="N64" i="9"/>
  <c r="L63" i="9"/>
  <c r="C48" i="9"/>
  <c r="N58" i="9"/>
  <c r="N74" i="9"/>
  <c r="I63" i="9"/>
  <c r="J63" i="9"/>
  <c r="M63" i="9"/>
  <c r="G63" i="9"/>
  <c r="N60" i="9"/>
  <c r="C63" i="9"/>
  <c r="N45" i="7"/>
  <c r="N73" i="7"/>
  <c r="N53" i="7"/>
  <c r="N66" i="7"/>
  <c r="N72" i="7"/>
  <c r="N67" i="7"/>
  <c r="N59" i="7"/>
  <c r="M48" i="7"/>
  <c r="N61" i="7"/>
  <c r="N58" i="7"/>
  <c r="C63" i="7"/>
  <c r="N56" i="7"/>
  <c r="N60" i="7"/>
  <c r="L48" i="7"/>
  <c r="N69" i="7"/>
  <c r="N75" i="7"/>
  <c r="N57" i="7"/>
  <c r="C48" i="7"/>
  <c r="N55" i="7"/>
  <c r="N52" i="7"/>
  <c r="N54" i="7"/>
  <c r="N50" i="7"/>
  <c r="N65" i="7"/>
  <c r="N62" i="7"/>
  <c r="M63" i="7"/>
  <c r="N71" i="7"/>
  <c r="N70" i="7"/>
  <c r="N74" i="7"/>
  <c r="N68" i="7"/>
  <c r="N64" i="7"/>
  <c r="L63" i="7"/>
  <c r="N51" i="7"/>
  <c r="N76" i="7"/>
  <c r="N48" i="11" l="1"/>
  <c r="N48" i="9"/>
  <c r="N63" i="11"/>
  <c r="N63" i="9"/>
  <c r="N63" i="7"/>
  <c r="N48" i="7"/>
  <c r="M32" i="11" l="1"/>
  <c r="M31" i="11" s="1"/>
  <c r="L32" i="11"/>
  <c r="M32" i="9"/>
  <c r="M31" i="9" s="1"/>
  <c r="L32" i="9"/>
  <c r="M32" i="7"/>
  <c r="M31" i="7" s="1"/>
  <c r="L32" i="7"/>
  <c r="L31" i="11" l="1"/>
  <c r="N32" i="11"/>
  <c r="N31" i="11" s="1"/>
  <c r="N32" i="9"/>
  <c r="N31" i="9" s="1"/>
  <c r="L31" i="9"/>
  <c r="L31" i="7"/>
  <c r="N32" i="7"/>
  <c r="N31" i="7" s="1"/>
  <c r="N3" i="7"/>
  <c r="N3" i="11"/>
  <c r="N3" i="9"/>
  <c r="AG30" i="1"/>
  <c r="AF30" i="1"/>
  <c r="AE30" i="1"/>
  <c r="AD30" i="1"/>
  <c r="AC30" i="1"/>
  <c r="AG29" i="1"/>
  <c r="J29" i="7" s="1"/>
  <c r="AF29" i="1"/>
  <c r="I29" i="7" s="1"/>
  <c r="AE29" i="1"/>
  <c r="H29" i="7" s="1"/>
  <c r="AD29" i="1"/>
  <c r="AC29" i="1"/>
  <c r="K29" i="7" s="1"/>
  <c r="AG28" i="1"/>
  <c r="AF28" i="1"/>
  <c r="AE28" i="1"/>
  <c r="AD28" i="1"/>
  <c r="AC28" i="1"/>
  <c r="AG27" i="1"/>
  <c r="J27" i="7" s="1"/>
  <c r="AF27" i="1"/>
  <c r="I27" i="7" s="1"/>
  <c r="AE27" i="1"/>
  <c r="H27" i="7" s="1"/>
  <c r="AD27" i="1"/>
  <c r="AC27" i="1"/>
  <c r="K27" i="7" s="1"/>
  <c r="AG26" i="1"/>
  <c r="AF26" i="1"/>
  <c r="AE26" i="1"/>
  <c r="AD26" i="1"/>
  <c r="AC26" i="1"/>
  <c r="AG25" i="1"/>
  <c r="J25" i="7" s="1"/>
  <c r="AF25" i="1"/>
  <c r="I25" i="7" s="1"/>
  <c r="AE25" i="1"/>
  <c r="H25" i="7" s="1"/>
  <c r="AD25" i="1"/>
  <c r="AC25" i="1"/>
  <c r="K25" i="7" s="1"/>
  <c r="AG24" i="1"/>
  <c r="J24" i="7" s="1"/>
  <c r="AF24" i="1"/>
  <c r="I24" i="7" s="1"/>
  <c r="AE24" i="1"/>
  <c r="H24" i="7" s="1"/>
  <c r="AD24" i="1"/>
  <c r="AC24" i="1"/>
  <c r="K24" i="7" s="1"/>
  <c r="AG23" i="1"/>
  <c r="AF23" i="1"/>
  <c r="AE23" i="1"/>
  <c r="AD23" i="1"/>
  <c r="AC23" i="1"/>
  <c r="AG22" i="1"/>
  <c r="AF22" i="1"/>
  <c r="AE22" i="1"/>
  <c r="AD22" i="1"/>
  <c r="AC22" i="1"/>
  <c r="AG21" i="1"/>
  <c r="J21" i="7" s="1"/>
  <c r="AF21" i="1"/>
  <c r="I21" i="7" s="1"/>
  <c r="AE21" i="1"/>
  <c r="H21" i="7" s="1"/>
  <c r="AD21" i="1"/>
  <c r="AC21" i="1"/>
  <c r="K21" i="7" s="1"/>
  <c r="AG20" i="1"/>
  <c r="J20" i="7" s="1"/>
  <c r="AF20" i="1"/>
  <c r="I20" i="7" s="1"/>
  <c r="AE20" i="1"/>
  <c r="H20" i="7" s="1"/>
  <c r="AD20" i="1"/>
  <c r="AC20" i="1"/>
  <c r="K20" i="7" s="1"/>
  <c r="AG19" i="1"/>
  <c r="AF19" i="1"/>
  <c r="AE19" i="1"/>
  <c r="AD19" i="1"/>
  <c r="AC19" i="1"/>
  <c r="AG18" i="1"/>
  <c r="J18" i="7" s="1"/>
  <c r="AF18" i="1"/>
  <c r="I18" i="7" s="1"/>
  <c r="AE18" i="1"/>
  <c r="H18" i="7" s="1"/>
  <c r="AD18" i="1"/>
  <c r="AC18" i="1"/>
  <c r="K18" i="7" s="1"/>
  <c r="AG17" i="1"/>
  <c r="J17" i="7" s="1"/>
  <c r="AF17" i="1"/>
  <c r="I17" i="7" s="1"/>
  <c r="AE17" i="1"/>
  <c r="H17" i="7" s="1"/>
  <c r="AD17" i="1"/>
  <c r="AC17" i="1"/>
  <c r="K17" i="7" s="1"/>
  <c r="AG16" i="1"/>
  <c r="J16" i="7" s="1"/>
  <c r="AF16" i="1"/>
  <c r="I16" i="7" s="1"/>
  <c r="AE16" i="1"/>
  <c r="H16" i="7" s="1"/>
  <c r="AD16" i="1"/>
  <c r="AC16" i="1"/>
  <c r="K16" i="7" s="1"/>
  <c r="AG15" i="1"/>
  <c r="AF15" i="1"/>
  <c r="AE15" i="1"/>
  <c r="AD15" i="1"/>
  <c r="AC15" i="1"/>
  <c r="AG14" i="1"/>
  <c r="AF14" i="1"/>
  <c r="AE14" i="1"/>
  <c r="AD14" i="1"/>
  <c r="AC14" i="1"/>
  <c r="AG13" i="1"/>
  <c r="AF13" i="1"/>
  <c r="AE13" i="1"/>
  <c r="AD13" i="1"/>
  <c r="AC13" i="1"/>
  <c r="AG12" i="1"/>
  <c r="J12" i="7" s="1"/>
  <c r="AF12" i="1"/>
  <c r="I12" i="7" s="1"/>
  <c r="AE12" i="1"/>
  <c r="H12" i="7" s="1"/>
  <c r="AD12" i="1"/>
  <c r="AC12" i="1"/>
  <c r="K12" i="7" s="1"/>
  <c r="AG11" i="1"/>
  <c r="AF11" i="1"/>
  <c r="AE11" i="1"/>
  <c r="AD11" i="1"/>
  <c r="AC11" i="1"/>
  <c r="AG10" i="1"/>
  <c r="AF10" i="1"/>
  <c r="AE10" i="1"/>
  <c r="AD10" i="1"/>
  <c r="AC10" i="1"/>
  <c r="AG9" i="1"/>
  <c r="J9" i="7" s="1"/>
  <c r="AF9" i="1"/>
  <c r="I9" i="7" s="1"/>
  <c r="AE9" i="1"/>
  <c r="H9" i="7" s="1"/>
  <c r="AC9" i="1"/>
  <c r="K9" i="7" s="1"/>
  <c r="AG8" i="1"/>
  <c r="AF8" i="1"/>
  <c r="AE8" i="1"/>
  <c r="AD8" i="1"/>
  <c r="AC8" i="1"/>
  <c r="AG7" i="1"/>
  <c r="J7" i="7" s="1"/>
  <c r="AF7" i="1"/>
  <c r="I7" i="7" s="1"/>
  <c r="AE7" i="1"/>
  <c r="H7" i="7" s="1"/>
  <c r="AD7" i="1"/>
  <c r="AC7" i="1"/>
  <c r="K7" i="7" s="1"/>
  <c r="AG6" i="1"/>
  <c r="AF6" i="1"/>
  <c r="AE6" i="1"/>
  <c r="AD6" i="1"/>
  <c r="AC6" i="1"/>
  <c r="AG5" i="1"/>
  <c r="J5" i="7" s="1"/>
  <c r="AF5" i="1"/>
  <c r="I5" i="7" s="1"/>
  <c r="AE5" i="1"/>
  <c r="H5" i="7" s="1"/>
  <c r="AD5" i="1"/>
  <c r="AC5" i="1"/>
  <c r="K5" i="7" s="1"/>
  <c r="AG4" i="1"/>
  <c r="AF4" i="1"/>
  <c r="AE4" i="1"/>
  <c r="AD4" i="1"/>
  <c r="AC4" i="1"/>
  <c r="AG3" i="1"/>
  <c r="AF3" i="1"/>
  <c r="AE3" i="1"/>
  <c r="AD3" i="1"/>
  <c r="AC3" i="1"/>
  <c r="AG2" i="1"/>
  <c r="AF2" i="1"/>
  <c r="AE2" i="1"/>
  <c r="AD2" i="1"/>
  <c r="AC2" i="1"/>
  <c r="K3" i="7" l="1"/>
  <c r="K32" i="7" s="1"/>
  <c r="J3" i="7"/>
  <c r="J32" i="7" s="1"/>
  <c r="I4" i="7"/>
  <c r="I40" i="7" s="1"/>
  <c r="H10" i="7"/>
  <c r="H46" i="7" s="1"/>
  <c r="G11" i="7"/>
  <c r="G39" i="7" s="1"/>
  <c r="E11" i="7"/>
  <c r="E39" i="7" s="1"/>
  <c r="I13" i="7"/>
  <c r="I33" i="7" s="1"/>
  <c r="H14" i="7"/>
  <c r="H34" i="7" s="1"/>
  <c r="G15" i="7"/>
  <c r="E15" i="7"/>
  <c r="E44" i="7" s="1"/>
  <c r="G19" i="7"/>
  <c r="G42" i="7" s="1"/>
  <c r="E19" i="7"/>
  <c r="E42" i="7" s="1"/>
  <c r="H26" i="7"/>
  <c r="H36" i="7" s="1"/>
  <c r="G27" i="7"/>
  <c r="E27" i="7"/>
  <c r="E62" i="7" s="1"/>
  <c r="K28" i="7"/>
  <c r="K43" i="7" s="1"/>
  <c r="J28" i="7"/>
  <c r="J43" i="7" s="1"/>
  <c r="H6" i="7"/>
  <c r="H47" i="7" s="1"/>
  <c r="E7" i="7"/>
  <c r="G7" i="7"/>
  <c r="K8" i="7"/>
  <c r="K41" i="7" s="1"/>
  <c r="J8" i="7"/>
  <c r="J41" i="7" s="1"/>
  <c r="I10" i="7"/>
  <c r="I46" i="7" s="1"/>
  <c r="K13" i="7"/>
  <c r="K33" i="7" s="1"/>
  <c r="I30" i="7"/>
  <c r="I35" i="7" s="1"/>
  <c r="I6" i="7"/>
  <c r="I47" i="7" s="1"/>
  <c r="G8" i="7"/>
  <c r="E8" i="7"/>
  <c r="K10" i="7"/>
  <c r="K46" i="7" s="1"/>
  <c r="J10" i="7"/>
  <c r="J46" i="7" s="1"/>
  <c r="I11" i="7"/>
  <c r="I39" i="7" s="1"/>
  <c r="G13" i="7"/>
  <c r="G33" i="7" s="1"/>
  <c r="E13" i="7"/>
  <c r="K14" i="7"/>
  <c r="K34" i="7" s="1"/>
  <c r="J14" i="7"/>
  <c r="J34" i="7" s="1"/>
  <c r="I15" i="7"/>
  <c r="I44" i="7" s="1"/>
  <c r="G17" i="7"/>
  <c r="E17" i="7"/>
  <c r="I19" i="7"/>
  <c r="I42" i="7" s="1"/>
  <c r="G21" i="7"/>
  <c r="E21" i="7"/>
  <c r="E65" i="7" s="1"/>
  <c r="K22" i="7"/>
  <c r="K37" i="7" s="1"/>
  <c r="J22" i="7"/>
  <c r="J37" i="7" s="1"/>
  <c r="I23" i="7"/>
  <c r="I49" i="7" s="1"/>
  <c r="G25" i="7"/>
  <c r="E25" i="7"/>
  <c r="K26" i="7"/>
  <c r="K36" i="7" s="1"/>
  <c r="J26" i="7"/>
  <c r="J36" i="7" s="1"/>
  <c r="H28" i="7"/>
  <c r="H43" i="7" s="1"/>
  <c r="G29" i="7"/>
  <c r="E29" i="7"/>
  <c r="K30" i="7"/>
  <c r="K35" i="7" s="1"/>
  <c r="J30" i="7"/>
  <c r="J35" i="7" s="1"/>
  <c r="G2" i="7"/>
  <c r="G38" i="7" s="1"/>
  <c r="E2" i="7"/>
  <c r="E38" i="7" s="1"/>
  <c r="E6" i="7"/>
  <c r="G6" i="7"/>
  <c r="G47" i="7" s="1"/>
  <c r="I8" i="7"/>
  <c r="I41" i="7" s="1"/>
  <c r="H22" i="7"/>
  <c r="H37" i="7" s="1"/>
  <c r="G23" i="7"/>
  <c r="G49" i="7" s="1"/>
  <c r="E23" i="7"/>
  <c r="E49" i="7" s="1"/>
  <c r="H30" i="7"/>
  <c r="H35" i="7" s="1"/>
  <c r="H2" i="7"/>
  <c r="H38" i="7" s="1"/>
  <c r="E3" i="7"/>
  <c r="G3" i="7"/>
  <c r="G32" i="7" s="1"/>
  <c r="K4" i="7"/>
  <c r="K40" i="7" s="1"/>
  <c r="J4" i="7"/>
  <c r="J40" i="7" s="1"/>
  <c r="H11" i="7"/>
  <c r="H39" i="7" s="1"/>
  <c r="E12" i="7"/>
  <c r="G12" i="7"/>
  <c r="J13" i="7"/>
  <c r="J33" i="7" s="1"/>
  <c r="I14" i="7"/>
  <c r="I34" i="7" s="1"/>
  <c r="H15" i="7"/>
  <c r="H44" i="7" s="1"/>
  <c r="E16" i="7"/>
  <c r="G16" i="7"/>
  <c r="H19" i="7"/>
  <c r="H42" i="7" s="1"/>
  <c r="E20" i="7"/>
  <c r="E70" i="7" s="1"/>
  <c r="G20" i="7"/>
  <c r="I22" i="7"/>
  <c r="I37" i="7" s="1"/>
  <c r="H23" i="7"/>
  <c r="H49" i="7" s="1"/>
  <c r="E24" i="7"/>
  <c r="E55" i="7" s="1"/>
  <c r="G24" i="7"/>
  <c r="I26" i="7"/>
  <c r="I36" i="7" s="1"/>
  <c r="E28" i="7"/>
  <c r="E43" i="7" s="1"/>
  <c r="G28" i="7"/>
  <c r="G43" i="7" s="1"/>
  <c r="I2" i="7"/>
  <c r="I38" i="7" s="1"/>
  <c r="H3" i="7"/>
  <c r="H32" i="7" s="1"/>
  <c r="G4" i="7"/>
  <c r="E4" i="7"/>
  <c r="E40" i="7" s="1"/>
  <c r="K2" i="7"/>
  <c r="K38" i="7" s="1"/>
  <c r="J2" i="7"/>
  <c r="J38" i="7" s="1"/>
  <c r="I3" i="7"/>
  <c r="I32" i="7" s="1"/>
  <c r="H4" i="7"/>
  <c r="H40" i="7" s="1"/>
  <c r="E5" i="7"/>
  <c r="G5" i="7"/>
  <c r="K6" i="7"/>
  <c r="K47" i="7" s="1"/>
  <c r="J6" i="7"/>
  <c r="J47" i="7" s="1"/>
  <c r="H8" i="7"/>
  <c r="H41" i="7" s="1"/>
  <c r="G10" i="7"/>
  <c r="G46" i="7" s="1"/>
  <c r="E10" i="7"/>
  <c r="K11" i="7"/>
  <c r="K39" i="7" s="1"/>
  <c r="J11" i="7"/>
  <c r="J39" i="7" s="1"/>
  <c r="H13" i="7"/>
  <c r="H33" i="7" s="1"/>
  <c r="E14" i="7"/>
  <c r="G14" i="7"/>
  <c r="K15" i="7"/>
  <c r="K44" i="7" s="1"/>
  <c r="J15" i="7"/>
  <c r="J44" i="7" s="1"/>
  <c r="E18" i="7"/>
  <c r="G18" i="7"/>
  <c r="K19" i="7"/>
  <c r="K42" i="7" s="1"/>
  <c r="J19" i="7"/>
  <c r="J42" i="7" s="1"/>
  <c r="E22" i="7"/>
  <c r="E37" i="7" s="1"/>
  <c r="G22" i="7"/>
  <c r="G37" i="7" s="1"/>
  <c r="K23" i="7"/>
  <c r="K49" i="7" s="1"/>
  <c r="J23" i="7"/>
  <c r="J49" i="7" s="1"/>
  <c r="E26" i="7"/>
  <c r="E36" i="7" s="1"/>
  <c r="G26" i="7"/>
  <c r="G36" i="7" s="1"/>
  <c r="I28" i="7"/>
  <c r="I43" i="7" s="1"/>
  <c r="E30" i="7"/>
  <c r="E35" i="7" s="1"/>
  <c r="G30" i="7"/>
  <c r="G35" i="7" s="1"/>
  <c r="H67" i="7"/>
  <c r="H53" i="7"/>
  <c r="K59" i="7"/>
  <c r="K73" i="7"/>
  <c r="J73" i="7"/>
  <c r="J59" i="7"/>
  <c r="I68" i="7"/>
  <c r="I54" i="7"/>
  <c r="H60" i="7"/>
  <c r="H74" i="7"/>
  <c r="H52" i="7"/>
  <c r="H66" i="7"/>
  <c r="I61" i="7"/>
  <c r="I75" i="7"/>
  <c r="H56" i="7"/>
  <c r="H70" i="7"/>
  <c r="I65" i="7"/>
  <c r="I51" i="7"/>
  <c r="H55" i="7"/>
  <c r="H69" i="7"/>
  <c r="I64" i="7"/>
  <c r="I50" i="7"/>
  <c r="K62" i="7"/>
  <c r="K76" i="7"/>
  <c r="J62" i="7"/>
  <c r="J76" i="7"/>
  <c r="I57" i="7"/>
  <c r="I71" i="7"/>
  <c r="I53" i="7"/>
  <c r="I67" i="7"/>
  <c r="J54" i="7"/>
  <c r="J68" i="7"/>
  <c r="I60" i="7"/>
  <c r="I74" i="7"/>
  <c r="H72" i="7"/>
  <c r="H58" i="7"/>
  <c r="I52" i="7"/>
  <c r="I66" i="7"/>
  <c r="K75" i="7"/>
  <c r="K61" i="7"/>
  <c r="J61" i="7"/>
  <c r="J75" i="7"/>
  <c r="I56" i="7"/>
  <c r="I70" i="7"/>
  <c r="K51" i="7"/>
  <c r="K65" i="7"/>
  <c r="J65" i="7"/>
  <c r="J51" i="7"/>
  <c r="I69" i="7"/>
  <c r="I55" i="7"/>
  <c r="K50" i="7"/>
  <c r="K64" i="7"/>
  <c r="J50" i="7"/>
  <c r="J64" i="7"/>
  <c r="K71" i="7"/>
  <c r="K57" i="7"/>
  <c r="J57" i="7"/>
  <c r="J71" i="7"/>
  <c r="K67" i="7"/>
  <c r="K53" i="7"/>
  <c r="J53" i="7"/>
  <c r="J67" i="7"/>
  <c r="H59" i="7"/>
  <c r="H73" i="7"/>
  <c r="K54" i="7"/>
  <c r="K68" i="7"/>
  <c r="K74" i="7"/>
  <c r="K60" i="7"/>
  <c r="J74" i="7"/>
  <c r="J60" i="7"/>
  <c r="I72" i="7"/>
  <c r="I58" i="7"/>
  <c r="K66" i="7"/>
  <c r="K52" i="7"/>
  <c r="J66" i="7"/>
  <c r="J52" i="7"/>
  <c r="K70" i="7"/>
  <c r="K56" i="7"/>
  <c r="J70" i="7"/>
  <c r="J56" i="7"/>
  <c r="K55" i="7"/>
  <c r="K69" i="7"/>
  <c r="J69" i="7"/>
  <c r="J55" i="7"/>
  <c r="E64" i="7"/>
  <c r="E50" i="7"/>
  <c r="H76" i="7"/>
  <c r="H62" i="7"/>
  <c r="I73" i="7"/>
  <c r="I59" i="7"/>
  <c r="H68" i="7"/>
  <c r="H54" i="7"/>
  <c r="K58" i="7"/>
  <c r="K72" i="7"/>
  <c r="J58" i="7"/>
  <c r="J72" i="7"/>
  <c r="H75" i="7"/>
  <c r="H61" i="7"/>
  <c r="H65" i="7"/>
  <c r="H51" i="7"/>
  <c r="E69" i="7"/>
  <c r="H64" i="7"/>
  <c r="H50" i="7"/>
  <c r="I76" i="7"/>
  <c r="I62" i="7"/>
  <c r="H71" i="7"/>
  <c r="H57" i="7"/>
  <c r="E32" i="7"/>
  <c r="G40" i="7"/>
  <c r="G41" i="7"/>
  <c r="E41" i="7"/>
  <c r="E33" i="7"/>
  <c r="G34" i="7"/>
  <c r="E34" i="7"/>
  <c r="G44" i="7"/>
  <c r="J45" i="7" l="1"/>
  <c r="E51" i="7"/>
  <c r="H31" i="7"/>
  <c r="H45" i="7"/>
  <c r="E76" i="7"/>
  <c r="G45" i="7"/>
  <c r="E56" i="7"/>
  <c r="K45" i="7"/>
  <c r="I45" i="7"/>
  <c r="I31" i="7"/>
  <c r="J31" i="7"/>
  <c r="K31" i="7"/>
  <c r="K48" i="7"/>
  <c r="J48" i="7"/>
  <c r="I48" i="7"/>
  <c r="G50" i="7"/>
  <c r="G64" i="7"/>
  <c r="E75" i="7"/>
  <c r="E61" i="7"/>
  <c r="G58" i="7"/>
  <c r="G72" i="7"/>
  <c r="G54" i="7"/>
  <c r="G68" i="7"/>
  <c r="G59" i="7"/>
  <c r="G73" i="7"/>
  <c r="G67" i="7"/>
  <c r="G53" i="7"/>
  <c r="G71" i="7"/>
  <c r="G57" i="7"/>
  <c r="K63" i="7"/>
  <c r="D49" i="11"/>
  <c r="D42" i="11"/>
  <c r="F42" i="11" s="1"/>
  <c r="D34" i="11"/>
  <c r="F34" i="11" s="1"/>
  <c r="D33" i="11"/>
  <c r="F33" i="11" s="1"/>
  <c r="D47" i="11"/>
  <c r="F47" i="11" s="1"/>
  <c r="D40" i="11"/>
  <c r="F40" i="11" s="1"/>
  <c r="D35" i="9"/>
  <c r="D43" i="9"/>
  <c r="F43" i="9" s="1"/>
  <c r="D36" i="9"/>
  <c r="F36" i="9" s="1"/>
  <c r="D37" i="9"/>
  <c r="F37" i="9" s="1"/>
  <c r="D44" i="9"/>
  <c r="F44" i="9" s="1"/>
  <c r="D39" i="9"/>
  <c r="F39" i="9" s="1"/>
  <c r="D46" i="9"/>
  <c r="D41" i="9"/>
  <c r="F41" i="9" s="1"/>
  <c r="D47" i="9"/>
  <c r="F47" i="9" s="1"/>
  <c r="D40" i="9"/>
  <c r="F40" i="9" s="1"/>
  <c r="D46" i="11"/>
  <c r="D41" i="11"/>
  <c r="F41" i="11" s="1"/>
  <c r="D39" i="11"/>
  <c r="F39" i="11" s="1"/>
  <c r="D49" i="9"/>
  <c r="D38" i="9"/>
  <c r="F38" i="9" s="1"/>
  <c r="F17" i="7"/>
  <c r="F16" i="7"/>
  <c r="D34" i="7"/>
  <c r="D33" i="7"/>
  <c r="F33" i="7" s="1"/>
  <c r="F12" i="7"/>
  <c r="D39" i="7"/>
  <c r="F39" i="7" s="1"/>
  <c r="D46" i="7"/>
  <c r="F9" i="7"/>
  <c r="D41" i="7"/>
  <c r="F41" i="7" s="1"/>
  <c r="D47" i="7"/>
  <c r="F5" i="7"/>
  <c r="D40" i="7"/>
  <c r="F40" i="7" s="1"/>
  <c r="D38" i="7"/>
  <c r="F38" i="7" s="1"/>
  <c r="D35" i="11"/>
  <c r="F35" i="11" s="1"/>
  <c r="D38" i="11"/>
  <c r="F38" i="11" s="1"/>
  <c r="D33" i="9"/>
  <c r="F33" i="9" s="1"/>
  <c r="D43" i="11"/>
  <c r="F43" i="11" s="1"/>
  <c r="D37" i="11"/>
  <c r="F37" i="11" s="1"/>
  <c r="D42" i="9"/>
  <c r="F42" i="9" s="1"/>
  <c r="D34" i="9"/>
  <c r="F34" i="9" s="1"/>
  <c r="D36" i="11"/>
  <c r="F36" i="11" s="1"/>
  <c r="D44" i="11"/>
  <c r="F44" i="11" s="1"/>
  <c r="D32" i="7"/>
  <c r="F32" i="7" s="1"/>
  <c r="D32" i="11"/>
  <c r="D32" i="9"/>
  <c r="F32" i="9" s="1"/>
  <c r="G70" i="7"/>
  <c r="G56" i="7"/>
  <c r="E66" i="7"/>
  <c r="E52" i="7"/>
  <c r="E74" i="7"/>
  <c r="E60" i="7"/>
  <c r="E46" i="7"/>
  <c r="E47" i="7"/>
  <c r="H48" i="7"/>
  <c r="H63" i="7"/>
  <c r="G62" i="7"/>
  <c r="G76" i="7"/>
  <c r="G55" i="7"/>
  <c r="G69" i="7"/>
  <c r="G66" i="7"/>
  <c r="G52" i="7"/>
  <c r="G74" i="7"/>
  <c r="G60" i="7"/>
  <c r="J63" i="7"/>
  <c r="G51" i="7"/>
  <c r="G65" i="7"/>
  <c r="G75" i="7"/>
  <c r="G61" i="7"/>
  <c r="E72" i="7"/>
  <c r="E58" i="7"/>
  <c r="G31" i="7"/>
  <c r="E68" i="7"/>
  <c r="E54" i="7"/>
  <c r="E73" i="7"/>
  <c r="E59" i="7"/>
  <c r="E67" i="7"/>
  <c r="E53" i="7"/>
  <c r="E31" i="7"/>
  <c r="E71" i="7"/>
  <c r="E57" i="7"/>
  <c r="I63" i="7"/>
  <c r="D69" i="11" l="1"/>
  <c r="F69" i="11" s="1"/>
  <c r="D55" i="11"/>
  <c r="F55" i="11" s="1"/>
  <c r="D56" i="11"/>
  <c r="F56" i="11" s="1"/>
  <c r="D70" i="11"/>
  <c r="F70" i="11" s="1"/>
  <c r="D75" i="11"/>
  <c r="F75" i="11" s="1"/>
  <c r="D61" i="11"/>
  <c r="F61" i="11" s="1"/>
  <c r="D50" i="11"/>
  <c r="F50" i="11" s="1"/>
  <c r="D64" i="11"/>
  <c r="D54" i="11"/>
  <c r="F54" i="11" s="1"/>
  <c r="D68" i="11"/>
  <c r="F68" i="11" s="1"/>
  <c r="D62" i="11"/>
  <c r="F62" i="11" s="1"/>
  <c r="D76" i="11"/>
  <c r="F76" i="11" s="1"/>
  <c r="D71" i="11"/>
  <c r="F71" i="11" s="1"/>
  <c r="D57" i="11"/>
  <c r="F57" i="11" s="1"/>
  <c r="D60" i="11"/>
  <c r="F60" i="11" s="1"/>
  <c r="D74" i="11"/>
  <c r="F74" i="11" s="1"/>
  <c r="D51" i="11"/>
  <c r="F51" i="11" s="1"/>
  <c r="D65" i="11"/>
  <c r="F65" i="11" s="1"/>
  <c r="D31" i="11"/>
  <c r="F32" i="11"/>
  <c r="F31" i="11" s="1"/>
  <c r="D52" i="11"/>
  <c r="F52" i="11" s="1"/>
  <c r="D66" i="11"/>
  <c r="F66" i="11" s="1"/>
  <c r="D53" i="11"/>
  <c r="F53" i="11" s="1"/>
  <c r="D67" i="11"/>
  <c r="F67" i="11" s="1"/>
  <c r="D45" i="11"/>
  <c r="F46" i="11"/>
  <c r="F45" i="11" s="1"/>
  <c r="D58" i="11"/>
  <c r="F58" i="11" s="1"/>
  <c r="D72" i="11"/>
  <c r="F72" i="11" s="1"/>
  <c r="F49" i="11"/>
  <c r="D73" i="11"/>
  <c r="F73" i="11" s="1"/>
  <c r="D59" i="11"/>
  <c r="F59" i="11" s="1"/>
  <c r="D76" i="9"/>
  <c r="F76" i="9" s="1"/>
  <c r="D62" i="9"/>
  <c r="F62" i="9" s="1"/>
  <c r="D67" i="9"/>
  <c r="F67" i="9" s="1"/>
  <c r="D53" i="9"/>
  <c r="F53" i="9" s="1"/>
  <c r="F49" i="9"/>
  <c r="D74" i="9"/>
  <c r="F74" i="9" s="1"/>
  <c r="D60" i="9"/>
  <c r="F60" i="9" s="1"/>
  <c r="D72" i="9"/>
  <c r="F72" i="9" s="1"/>
  <c r="D58" i="9"/>
  <c r="F58" i="9" s="1"/>
  <c r="D68" i="9"/>
  <c r="F68" i="9" s="1"/>
  <c r="D54" i="9"/>
  <c r="F54" i="9" s="1"/>
  <c r="D73" i="9"/>
  <c r="F73" i="9" s="1"/>
  <c r="D59" i="9"/>
  <c r="F59" i="9" s="1"/>
  <c r="D71" i="9"/>
  <c r="F71" i="9" s="1"/>
  <c r="D57" i="9"/>
  <c r="F57" i="9" s="1"/>
  <c r="D69" i="9"/>
  <c r="F69" i="9" s="1"/>
  <c r="D55" i="9"/>
  <c r="F55" i="9" s="1"/>
  <c r="D31" i="9"/>
  <c r="F35" i="9"/>
  <c r="F31" i="9" s="1"/>
  <c r="D64" i="9"/>
  <c r="D50" i="9"/>
  <c r="F50" i="9" s="1"/>
  <c r="D65" i="9"/>
  <c r="F65" i="9" s="1"/>
  <c r="D51" i="9"/>
  <c r="F51" i="9" s="1"/>
  <c r="D70" i="9"/>
  <c r="F70" i="9" s="1"/>
  <c r="D56" i="9"/>
  <c r="F56" i="9" s="1"/>
  <c r="D75" i="9"/>
  <c r="F75" i="9" s="1"/>
  <c r="D61" i="9"/>
  <c r="F61" i="9" s="1"/>
  <c r="D45" i="9"/>
  <c r="F46" i="9"/>
  <c r="F45" i="9" s="1"/>
  <c r="D66" i="9"/>
  <c r="F66" i="9" s="1"/>
  <c r="D52" i="9"/>
  <c r="F52" i="9" s="1"/>
  <c r="D44" i="7"/>
  <c r="F44" i="7" s="1"/>
  <c r="F15" i="7"/>
  <c r="F13" i="7"/>
  <c r="F10" i="7"/>
  <c r="F4" i="7"/>
  <c r="F8" i="7"/>
  <c r="F6" i="7"/>
  <c r="F11" i="7"/>
  <c r="E45" i="7"/>
  <c r="E63" i="7"/>
  <c r="E48" i="7"/>
  <c r="G48" i="7"/>
  <c r="F9" i="9"/>
  <c r="F15" i="11"/>
  <c r="F20" i="11"/>
  <c r="D59" i="7"/>
  <c r="F59" i="7" s="1"/>
  <c r="D73" i="7"/>
  <c r="F73" i="7" s="1"/>
  <c r="F34" i="7"/>
  <c r="D75" i="7"/>
  <c r="F75" i="7" s="1"/>
  <c r="D61" i="7"/>
  <c r="F61" i="7" s="1"/>
  <c r="D42" i="7"/>
  <c r="F42" i="7" s="1"/>
  <c r="F19" i="7"/>
  <c r="D65" i="7"/>
  <c r="F65" i="7" s="1"/>
  <c r="D51" i="7"/>
  <c r="F51" i="7" s="1"/>
  <c r="F21" i="7"/>
  <c r="D49" i="7"/>
  <c r="F49" i="7" s="1"/>
  <c r="F23" i="7"/>
  <c r="D64" i="7"/>
  <c r="F64" i="7" s="1"/>
  <c r="D50" i="7"/>
  <c r="F25" i="7"/>
  <c r="F2" i="9"/>
  <c r="F7" i="9"/>
  <c r="F8" i="11"/>
  <c r="F10" i="9"/>
  <c r="F15" i="9"/>
  <c r="F24" i="9"/>
  <c r="F26" i="9"/>
  <c r="F6" i="11"/>
  <c r="F18" i="11"/>
  <c r="F21" i="11"/>
  <c r="F23" i="11"/>
  <c r="F29" i="11"/>
  <c r="D71" i="7"/>
  <c r="F71" i="7" s="1"/>
  <c r="D57" i="7"/>
  <c r="F57" i="7" s="1"/>
  <c r="F29" i="7"/>
  <c r="F7" i="11"/>
  <c r="F18" i="7"/>
  <c r="F7" i="7"/>
  <c r="F5" i="9"/>
  <c r="F14" i="9"/>
  <c r="F16" i="9"/>
  <c r="F2" i="11"/>
  <c r="D45" i="7"/>
  <c r="F46" i="7"/>
  <c r="D74" i="7"/>
  <c r="F74" i="7" s="1"/>
  <c r="D60" i="7"/>
  <c r="F60" i="7" s="1"/>
  <c r="D66" i="7"/>
  <c r="D52" i="7"/>
  <c r="F52" i="7" s="1"/>
  <c r="D70" i="7"/>
  <c r="F70" i="7" s="1"/>
  <c r="D56" i="7"/>
  <c r="F56" i="7" s="1"/>
  <c r="F20" i="7"/>
  <c r="D69" i="7"/>
  <c r="F69" i="7" s="1"/>
  <c r="D55" i="7"/>
  <c r="F55" i="7" s="1"/>
  <c r="F24" i="7"/>
  <c r="F11" i="9"/>
  <c r="F27" i="9"/>
  <c r="F13" i="11"/>
  <c r="F16" i="11"/>
  <c r="D36" i="7"/>
  <c r="F36" i="7" s="1"/>
  <c r="F26" i="7"/>
  <c r="D35" i="7"/>
  <c r="F35" i="7" s="1"/>
  <c r="F30" i="7"/>
  <c r="F2" i="7"/>
  <c r="G63" i="7"/>
  <c r="F26" i="11"/>
  <c r="F19" i="9"/>
  <c r="F22" i="11"/>
  <c r="F28" i="11"/>
  <c r="F13" i="9"/>
  <c r="F12" i="11"/>
  <c r="F17" i="11"/>
  <c r="F30" i="11"/>
  <c r="D67" i="7"/>
  <c r="F67" i="7" s="1"/>
  <c r="D53" i="7"/>
  <c r="F53" i="7" s="1"/>
  <c r="D68" i="7"/>
  <c r="F68" i="7" s="1"/>
  <c r="D54" i="7"/>
  <c r="F54" i="7" s="1"/>
  <c r="D72" i="7"/>
  <c r="F72" i="7" s="1"/>
  <c r="D58" i="7"/>
  <c r="F58" i="7" s="1"/>
  <c r="F18" i="9"/>
  <c r="F23" i="9"/>
  <c r="F29" i="9"/>
  <c r="F5" i="11"/>
  <c r="F11" i="11"/>
  <c r="F10" i="11"/>
  <c r="F4" i="9"/>
  <c r="F8" i="9"/>
  <c r="F12" i="9"/>
  <c r="F17" i="9"/>
  <c r="F20" i="9"/>
  <c r="F30" i="9"/>
  <c r="F14" i="11"/>
  <c r="F19" i="11"/>
  <c r="F25" i="11"/>
  <c r="F14" i="7"/>
  <c r="F24" i="11"/>
  <c r="F25" i="9"/>
  <c r="F47" i="7"/>
  <c r="D37" i="7"/>
  <c r="F37" i="7" s="1"/>
  <c r="F22" i="7"/>
  <c r="F21" i="9"/>
  <c r="F27" i="11"/>
  <c r="F6" i="9"/>
  <c r="F22" i="9"/>
  <c r="F28" i="9"/>
  <c r="F4" i="11"/>
  <c r="D76" i="7"/>
  <c r="F76" i="7" s="1"/>
  <c r="D62" i="7"/>
  <c r="F27" i="7"/>
  <c r="D43" i="7"/>
  <c r="F43" i="7" s="1"/>
  <c r="F28" i="7"/>
  <c r="F9" i="11"/>
  <c r="F48" i="11" l="1"/>
  <c r="D63" i="11"/>
  <c r="F64" i="11"/>
  <c r="F63" i="11" s="1"/>
  <c r="D48" i="11"/>
  <c r="F48" i="9"/>
  <c r="D63" i="9"/>
  <c r="F64" i="9"/>
  <c r="F63" i="9" s="1"/>
  <c r="D48" i="9"/>
  <c r="F31" i="7"/>
  <c r="D48" i="7"/>
  <c r="F50" i="7"/>
  <c r="D31" i="7"/>
  <c r="AO35" i="13"/>
  <c r="AA35" i="13"/>
  <c r="C35" i="13"/>
  <c r="AN35" i="13"/>
  <c r="Z35" i="13"/>
  <c r="N35" i="13"/>
  <c r="AC35" i="13"/>
  <c r="Y35" i="13"/>
  <c r="E35" i="13"/>
  <c r="AB35" i="13"/>
  <c r="P35" i="13"/>
  <c r="AC43" i="13"/>
  <c r="Y43" i="13"/>
  <c r="E43" i="13"/>
  <c r="AO36" i="13"/>
  <c r="AA36" i="13"/>
  <c r="C36" i="13"/>
  <c r="AB49" i="13"/>
  <c r="P49" i="13"/>
  <c r="AC37" i="13"/>
  <c r="Y37" i="13"/>
  <c r="E37" i="13"/>
  <c r="AB42" i="13"/>
  <c r="P42" i="13"/>
  <c r="AB43" i="13"/>
  <c r="P43" i="13"/>
  <c r="AN36" i="13"/>
  <c r="Z36" i="13"/>
  <c r="N36" i="13"/>
  <c r="AO49" i="13"/>
  <c r="AA49" i="13"/>
  <c r="C49" i="13"/>
  <c r="AB37" i="13"/>
  <c r="P37" i="13"/>
  <c r="AO42" i="13"/>
  <c r="AA42" i="13"/>
  <c r="C42" i="13"/>
  <c r="AO43" i="13"/>
  <c r="AA43" i="13"/>
  <c r="C43" i="13"/>
  <c r="AC36" i="13"/>
  <c r="Y36" i="13"/>
  <c r="E36" i="13"/>
  <c r="AN49" i="13"/>
  <c r="Z49" i="13"/>
  <c r="N49" i="13"/>
  <c r="AO37" i="13"/>
  <c r="AA37" i="13"/>
  <c r="C37" i="13"/>
  <c r="AN42" i="13"/>
  <c r="Z42" i="13"/>
  <c r="N42" i="13"/>
  <c r="AN43" i="13"/>
  <c r="Z43" i="13"/>
  <c r="N43" i="13"/>
  <c r="AB36" i="13"/>
  <c r="P36" i="13"/>
  <c r="AC49" i="13"/>
  <c r="Y49" i="13"/>
  <c r="E49" i="13"/>
  <c r="AN37" i="13"/>
  <c r="Z37" i="13"/>
  <c r="N37" i="13"/>
  <c r="AC42" i="13"/>
  <c r="Y42" i="13"/>
  <c r="E42" i="13"/>
  <c r="AB44" i="13"/>
  <c r="P44" i="13"/>
  <c r="AC34" i="13"/>
  <c r="Y34" i="13"/>
  <c r="E34" i="13"/>
  <c r="AO33" i="13"/>
  <c r="AA33" i="13"/>
  <c r="C33" i="13"/>
  <c r="AB39" i="13"/>
  <c r="P39" i="13"/>
  <c r="AO44" i="13"/>
  <c r="AA44" i="13"/>
  <c r="C44" i="13"/>
  <c r="AB34" i="13"/>
  <c r="P34" i="13"/>
  <c r="AN33" i="13"/>
  <c r="Z33" i="13"/>
  <c r="N33" i="13"/>
  <c r="AO39" i="13"/>
  <c r="AA39" i="13"/>
  <c r="C39" i="13"/>
  <c r="AN44" i="13"/>
  <c r="Z44" i="13"/>
  <c r="N44" i="13"/>
  <c r="AO34" i="13"/>
  <c r="AA34" i="13"/>
  <c r="C34" i="13"/>
  <c r="AC33" i="13"/>
  <c r="Y33" i="13"/>
  <c r="E33" i="13"/>
  <c r="AN39" i="13"/>
  <c r="Z39" i="13"/>
  <c r="N39" i="13"/>
  <c r="AC44" i="13"/>
  <c r="Y44" i="13"/>
  <c r="E44" i="13"/>
  <c r="AN34" i="13"/>
  <c r="Z34" i="13"/>
  <c r="N34" i="13"/>
  <c r="AB33" i="13"/>
  <c r="P33" i="13"/>
  <c r="AC39" i="13"/>
  <c r="Y39" i="13"/>
  <c r="E39" i="13"/>
  <c r="AN46" i="13"/>
  <c r="Z46" i="13"/>
  <c r="N46" i="13"/>
  <c r="AN41" i="13"/>
  <c r="Z41" i="13"/>
  <c r="N41" i="13"/>
  <c r="AB47" i="13"/>
  <c r="P47" i="13"/>
  <c r="AN40" i="13"/>
  <c r="Z40" i="13"/>
  <c r="N40" i="13"/>
  <c r="AO38" i="13"/>
  <c r="AA38" i="13"/>
  <c r="C38" i="13"/>
  <c r="AC46" i="13"/>
  <c r="Y46" i="13"/>
  <c r="E46" i="13"/>
  <c r="AC41" i="13"/>
  <c r="Y41" i="13"/>
  <c r="E41" i="13"/>
  <c r="AO47" i="13"/>
  <c r="AA47" i="13"/>
  <c r="C47" i="13"/>
  <c r="AC40" i="13"/>
  <c r="Y40" i="13"/>
  <c r="E40" i="13"/>
  <c r="AN38" i="13"/>
  <c r="Z38" i="13"/>
  <c r="N38" i="13"/>
  <c r="AB46" i="13"/>
  <c r="AB41" i="13"/>
  <c r="P41" i="13"/>
  <c r="AN47" i="13"/>
  <c r="Z47" i="13"/>
  <c r="N47" i="13"/>
  <c r="AB40" i="13"/>
  <c r="P40" i="13"/>
  <c r="AC38" i="13"/>
  <c r="Y38" i="13"/>
  <c r="E38" i="13"/>
  <c r="AO46" i="13"/>
  <c r="AA46" i="13"/>
  <c r="C46" i="13"/>
  <c r="AO41" i="13"/>
  <c r="AA41" i="13"/>
  <c r="C41" i="13"/>
  <c r="AC47" i="13"/>
  <c r="Y47" i="13"/>
  <c r="E47" i="13"/>
  <c r="AO40" i="13"/>
  <c r="AA40" i="13"/>
  <c r="C40" i="13"/>
  <c r="AB38" i="13"/>
  <c r="P38" i="13"/>
  <c r="AA32" i="13"/>
  <c r="C32" i="13"/>
  <c r="Z32" i="13"/>
  <c r="N32" i="13"/>
  <c r="AC32" i="13"/>
  <c r="Y32" i="13"/>
  <c r="E32" i="13"/>
  <c r="AB32" i="13"/>
  <c r="P32" i="13"/>
  <c r="F45" i="7"/>
  <c r="D63" i="7"/>
  <c r="F66" i="7"/>
  <c r="F63" i="7" s="1"/>
  <c r="AO32" i="13"/>
  <c r="AN32" i="13"/>
  <c r="Y45" i="13" l="1"/>
  <c r="AP36" i="13"/>
  <c r="AB45" i="13"/>
  <c r="AP47" i="13"/>
  <c r="AP33" i="13"/>
  <c r="AP43" i="13"/>
  <c r="AP37" i="13"/>
  <c r="AP39" i="13"/>
  <c r="AC45" i="13"/>
  <c r="AC31" i="13"/>
  <c r="AA45" i="13"/>
  <c r="AO31" i="13"/>
  <c r="Y31" i="13"/>
  <c r="E31" i="13"/>
  <c r="Z67" i="13"/>
  <c r="Z53" i="13"/>
  <c r="C53" i="13"/>
  <c r="C67" i="13"/>
  <c r="AC73" i="13"/>
  <c r="AC59" i="13"/>
  <c r="AO68" i="13"/>
  <c r="AO54" i="13"/>
  <c r="AN73" i="13"/>
  <c r="AN59" i="13"/>
  <c r="AB54" i="13"/>
  <c r="AB68" i="13"/>
  <c r="E67" i="13"/>
  <c r="E53" i="13"/>
  <c r="AC68" i="13"/>
  <c r="AC54" i="13"/>
  <c r="AN45" i="13"/>
  <c r="AN74" i="13"/>
  <c r="AN60" i="13"/>
  <c r="AC58" i="13"/>
  <c r="AC72" i="13"/>
  <c r="AN66" i="13"/>
  <c r="AN52" i="13"/>
  <c r="AA60" i="13"/>
  <c r="AA74" i="13"/>
  <c r="Z72" i="13"/>
  <c r="Z58" i="13"/>
  <c r="AA66" i="13"/>
  <c r="AA52" i="13"/>
  <c r="C72" i="13"/>
  <c r="C58" i="13"/>
  <c r="AB70" i="13"/>
  <c r="AB56" i="13"/>
  <c r="Y65" i="13"/>
  <c r="Y51" i="13"/>
  <c r="AC64" i="13"/>
  <c r="AC50" i="13"/>
  <c r="Z76" i="13"/>
  <c r="Z62" i="13"/>
  <c r="N75" i="13"/>
  <c r="N61" i="13"/>
  <c r="AC70" i="13"/>
  <c r="AC56" i="13"/>
  <c r="AN51" i="13"/>
  <c r="AN65" i="13"/>
  <c r="AO76" i="13"/>
  <c r="AO62" i="13"/>
  <c r="N71" i="13"/>
  <c r="N57" i="13"/>
  <c r="Z56" i="13"/>
  <c r="Z70" i="13"/>
  <c r="AA51" i="13"/>
  <c r="AA65" i="13"/>
  <c r="AN55" i="13"/>
  <c r="AN69" i="13"/>
  <c r="AO64" i="13"/>
  <c r="AO50" i="13"/>
  <c r="P76" i="13"/>
  <c r="P62" i="13"/>
  <c r="AB75" i="13"/>
  <c r="AB61" i="13"/>
  <c r="C70" i="13"/>
  <c r="C56" i="13"/>
  <c r="AA69" i="13"/>
  <c r="AA55" i="13"/>
  <c r="P64" i="13"/>
  <c r="P50" i="13"/>
  <c r="AB71" i="13"/>
  <c r="AB57" i="13"/>
  <c r="C31" i="13"/>
  <c r="P31" i="13"/>
  <c r="AN53" i="13"/>
  <c r="AN67" i="13"/>
  <c r="P73" i="13"/>
  <c r="P59" i="13"/>
  <c r="N54" i="13"/>
  <c r="N68" i="13"/>
  <c r="C45" i="13"/>
  <c r="AA67" i="13"/>
  <c r="AA53" i="13"/>
  <c r="P53" i="13"/>
  <c r="P67" i="13"/>
  <c r="Y53" i="13"/>
  <c r="Y67" i="13"/>
  <c r="C73" i="13"/>
  <c r="C59" i="13"/>
  <c r="AP41" i="13"/>
  <c r="E74" i="13"/>
  <c r="E60" i="13"/>
  <c r="Z31" i="13"/>
  <c r="P72" i="13"/>
  <c r="P58" i="13"/>
  <c r="E66" i="13"/>
  <c r="E52" i="13"/>
  <c r="AP44" i="13"/>
  <c r="AO74" i="13"/>
  <c r="AO60" i="13"/>
  <c r="AN72" i="13"/>
  <c r="AN58" i="13"/>
  <c r="AO66" i="13"/>
  <c r="AO52" i="13"/>
  <c r="P60" i="13"/>
  <c r="P74" i="13"/>
  <c r="AA58" i="13"/>
  <c r="AA72" i="13"/>
  <c r="P52" i="13"/>
  <c r="P66" i="13"/>
  <c r="E75" i="13"/>
  <c r="E61" i="13"/>
  <c r="AC65" i="13"/>
  <c r="AC51" i="13"/>
  <c r="AN62" i="13"/>
  <c r="AN76" i="13"/>
  <c r="E71" i="13"/>
  <c r="E57" i="13"/>
  <c r="Z61" i="13"/>
  <c r="Z75" i="13"/>
  <c r="AP42" i="13"/>
  <c r="E55" i="13"/>
  <c r="E69" i="13"/>
  <c r="N50" i="13"/>
  <c r="N64" i="13"/>
  <c r="Z71" i="13"/>
  <c r="Z57" i="13"/>
  <c r="C61" i="13"/>
  <c r="C75" i="13"/>
  <c r="AN70" i="13"/>
  <c r="AN56" i="13"/>
  <c r="AO51" i="13"/>
  <c r="AO65" i="13"/>
  <c r="AB62" i="13"/>
  <c r="AB76" i="13"/>
  <c r="C57" i="13"/>
  <c r="C71" i="13"/>
  <c r="AA70" i="13"/>
  <c r="AA56" i="13"/>
  <c r="P65" i="13"/>
  <c r="P51" i="13"/>
  <c r="AO69" i="13"/>
  <c r="AO55" i="13"/>
  <c r="AB64" i="13"/>
  <c r="AB50" i="13"/>
  <c r="E76" i="13"/>
  <c r="E62" i="13"/>
  <c r="AP32" i="13"/>
  <c r="AN31" i="13"/>
  <c r="AB59" i="13"/>
  <c r="AB73" i="13"/>
  <c r="Z68" i="13"/>
  <c r="Z54" i="13"/>
  <c r="AO53" i="13"/>
  <c r="AO67" i="13"/>
  <c r="E59" i="13"/>
  <c r="E73" i="13"/>
  <c r="C68" i="13"/>
  <c r="C54" i="13"/>
  <c r="AB67" i="13"/>
  <c r="AB53" i="13"/>
  <c r="N59" i="13"/>
  <c r="N73" i="13"/>
  <c r="AC67" i="13"/>
  <c r="AC53" i="13"/>
  <c r="AA59" i="13"/>
  <c r="AA73" i="13"/>
  <c r="E68" i="13"/>
  <c r="E54" i="13"/>
  <c r="N45" i="13"/>
  <c r="Y74" i="13"/>
  <c r="Y60" i="13"/>
  <c r="AB72" i="13"/>
  <c r="AB58" i="13"/>
  <c r="Y66" i="13"/>
  <c r="Y52" i="13"/>
  <c r="N74" i="13"/>
  <c r="N60" i="13"/>
  <c r="E72" i="13"/>
  <c r="E58" i="13"/>
  <c r="N66" i="13"/>
  <c r="N52" i="13"/>
  <c r="AB74" i="13"/>
  <c r="AB60" i="13"/>
  <c r="AO72" i="13"/>
  <c r="AO58" i="13"/>
  <c r="AB66" i="13"/>
  <c r="AB52" i="13"/>
  <c r="Y61" i="13"/>
  <c r="Y75" i="13"/>
  <c r="P69" i="13"/>
  <c r="P55" i="13"/>
  <c r="E64" i="13"/>
  <c r="E50" i="13"/>
  <c r="Y71" i="13"/>
  <c r="Y57" i="13"/>
  <c r="AN75" i="13"/>
  <c r="AN61" i="13"/>
  <c r="E70" i="13"/>
  <c r="E56" i="13"/>
  <c r="N51" i="13"/>
  <c r="N65" i="13"/>
  <c r="AP49" i="13"/>
  <c r="Y69" i="13"/>
  <c r="Y55" i="13"/>
  <c r="Z64" i="13"/>
  <c r="Z50" i="13"/>
  <c r="C76" i="13"/>
  <c r="C62" i="13"/>
  <c r="AN57" i="13"/>
  <c r="AN71" i="13"/>
  <c r="AA75" i="13"/>
  <c r="AA61" i="13"/>
  <c r="N55" i="13"/>
  <c r="N69" i="13"/>
  <c r="C64" i="13"/>
  <c r="C50" i="13"/>
  <c r="AA71" i="13"/>
  <c r="AA57" i="13"/>
  <c r="AO70" i="13"/>
  <c r="AO56" i="13"/>
  <c r="AB65" i="13"/>
  <c r="AB51" i="13"/>
  <c r="Y62" i="13"/>
  <c r="Y76" i="13"/>
  <c r="AB31" i="13"/>
  <c r="N31" i="13"/>
  <c r="N67" i="13"/>
  <c r="N53" i="13"/>
  <c r="AN68" i="13"/>
  <c r="AN54" i="13"/>
  <c r="AP46" i="13"/>
  <c r="AO45" i="13"/>
  <c r="Y73" i="13"/>
  <c r="Y59" i="13"/>
  <c r="AA68" i="13"/>
  <c r="AA54" i="13"/>
  <c r="P46" i="13"/>
  <c r="P45" i="13" s="1"/>
  <c r="Z73" i="13"/>
  <c r="Z59" i="13"/>
  <c r="P68" i="13"/>
  <c r="P54" i="13"/>
  <c r="E45" i="13"/>
  <c r="AP38" i="13"/>
  <c r="AP40" i="13"/>
  <c r="AO73" i="13"/>
  <c r="AO59" i="13"/>
  <c r="Y68" i="13"/>
  <c r="Y54" i="13"/>
  <c r="Z45" i="13"/>
  <c r="AC74" i="13"/>
  <c r="AC60" i="13"/>
  <c r="AC66" i="13"/>
  <c r="AC52" i="13"/>
  <c r="Z60" i="13"/>
  <c r="Z74" i="13"/>
  <c r="AP34" i="13"/>
  <c r="Y58" i="13"/>
  <c r="Y72" i="13"/>
  <c r="Z66" i="13"/>
  <c r="Z52" i="13"/>
  <c r="C74" i="13"/>
  <c r="C60" i="13"/>
  <c r="N58" i="13"/>
  <c r="N72" i="13"/>
  <c r="C66" i="13"/>
  <c r="C52" i="13"/>
  <c r="AA31" i="13"/>
  <c r="AC61" i="13"/>
  <c r="AC75" i="13"/>
  <c r="P56" i="13"/>
  <c r="P70" i="13"/>
  <c r="E51" i="13"/>
  <c r="E65" i="13"/>
  <c r="AB69" i="13"/>
  <c r="AB55" i="13"/>
  <c r="Y64" i="13"/>
  <c r="Y50" i="13"/>
  <c r="N62" i="13"/>
  <c r="N76" i="13"/>
  <c r="AC57" i="13"/>
  <c r="AC71" i="13"/>
  <c r="Y70" i="13"/>
  <c r="Y56" i="13"/>
  <c r="Z65" i="13"/>
  <c r="Z51" i="13"/>
  <c r="AC69" i="13"/>
  <c r="AC55" i="13"/>
  <c r="AN64" i="13"/>
  <c r="AN50" i="13"/>
  <c r="AA76" i="13"/>
  <c r="AA62" i="13"/>
  <c r="AO75" i="13"/>
  <c r="AO61" i="13"/>
  <c r="N70" i="13"/>
  <c r="N56" i="13"/>
  <c r="C65" i="13"/>
  <c r="C51" i="13"/>
  <c r="Z69" i="13"/>
  <c r="Z55" i="13"/>
  <c r="AA64" i="13"/>
  <c r="AA50" i="13"/>
  <c r="AO71" i="13"/>
  <c r="AO57" i="13"/>
  <c r="P61" i="13"/>
  <c r="P75" i="13"/>
  <c r="C69" i="13"/>
  <c r="C55" i="13"/>
  <c r="AC62" i="13"/>
  <c r="AC76" i="13"/>
  <c r="P57" i="13"/>
  <c r="P71" i="13"/>
  <c r="AP35" i="13"/>
  <c r="AP5" i="13"/>
  <c r="AP10" i="13"/>
  <c r="AP13" i="13"/>
  <c r="AP19" i="13"/>
  <c r="AP6" i="13"/>
  <c r="AP4" i="13"/>
  <c r="AP11" i="13"/>
  <c r="AP15" i="13"/>
  <c r="AP21" i="13"/>
  <c r="AP26" i="13"/>
  <c r="AP30" i="13"/>
  <c r="AP9" i="13"/>
  <c r="AP2" i="13"/>
  <c r="AP7" i="13"/>
  <c r="AP12" i="13"/>
  <c r="AP17" i="13"/>
  <c r="AP16" i="13"/>
  <c r="AP27" i="13"/>
  <c r="AP25" i="13"/>
  <c r="AP20" i="13"/>
  <c r="AP8" i="13"/>
  <c r="AP14" i="13"/>
  <c r="AP22" i="13"/>
  <c r="AP28" i="13"/>
  <c r="AP18" i="13"/>
  <c r="AP23" i="13"/>
  <c r="AP29" i="13"/>
  <c r="AP24" i="13"/>
  <c r="AP3" i="13"/>
  <c r="AP45" i="13" l="1"/>
  <c r="AP68" i="13"/>
  <c r="AP62" i="13"/>
  <c r="AA48" i="13"/>
  <c r="AN48" i="13"/>
  <c r="AC48" i="13"/>
  <c r="AP58" i="13"/>
  <c r="Y48" i="13"/>
  <c r="AP72" i="13"/>
  <c r="AB48" i="13"/>
  <c r="P48" i="13"/>
  <c r="E48" i="13"/>
  <c r="AP76" i="13"/>
  <c r="AO48" i="13"/>
  <c r="AP70" i="13"/>
  <c r="AP74" i="13"/>
  <c r="AP64" i="13"/>
  <c r="AN63" i="13"/>
  <c r="AP75" i="13"/>
  <c r="N63" i="13"/>
  <c r="AP31" i="13"/>
  <c r="AB63" i="13"/>
  <c r="P63" i="13"/>
  <c r="AO63" i="13"/>
  <c r="N48" i="13"/>
  <c r="AP73" i="13"/>
  <c r="Y63" i="13"/>
  <c r="C63" i="13"/>
  <c r="AP71" i="13"/>
  <c r="Z48" i="13"/>
  <c r="E63" i="13"/>
  <c r="AP69" i="13"/>
  <c r="AP52" i="13"/>
  <c r="AP60" i="13"/>
  <c r="AP54" i="13"/>
  <c r="AP57" i="13"/>
  <c r="Z63" i="13"/>
  <c r="AP67" i="13"/>
  <c r="AP55" i="13"/>
  <c r="AP65" i="13"/>
  <c r="AP66" i="13"/>
  <c r="AP61" i="13"/>
  <c r="C48" i="13"/>
  <c r="AP56" i="13"/>
  <c r="AP53" i="13"/>
  <c r="AP50" i="13"/>
  <c r="AA63" i="13"/>
  <c r="AP51" i="13"/>
  <c r="AC63" i="13"/>
  <c r="AP59" i="13"/>
  <c r="D42" i="13"/>
  <c r="F42" i="13" s="1"/>
  <c r="D36" i="13"/>
  <c r="F36" i="13" s="1"/>
  <c r="D46" i="13"/>
  <c r="F46" i="13" s="1"/>
  <c r="D32" i="13"/>
  <c r="D35" i="13"/>
  <c r="F35" i="13" s="1"/>
  <c r="D49" i="13"/>
  <c r="D33" i="13"/>
  <c r="F33" i="13" s="1"/>
  <c r="D41" i="13"/>
  <c r="F41" i="13" s="1"/>
  <c r="D44" i="13"/>
  <c r="F44" i="13" s="1"/>
  <c r="D39" i="13"/>
  <c r="F39" i="13" s="1"/>
  <c r="D47" i="13"/>
  <c r="D43" i="13"/>
  <c r="F43" i="13" s="1"/>
  <c r="D37" i="13"/>
  <c r="F37" i="13" s="1"/>
  <c r="D34" i="13"/>
  <c r="F34" i="13" s="1"/>
  <c r="D40" i="13"/>
  <c r="F40" i="13" s="1"/>
  <c r="D38" i="13"/>
  <c r="F38" i="13" s="1"/>
  <c r="O33" i="13"/>
  <c r="Q33" i="13" s="1"/>
  <c r="O34" i="13"/>
  <c r="Q34" i="13" s="1"/>
  <c r="O40" i="13"/>
  <c r="Q40" i="13" s="1"/>
  <c r="O36" i="13"/>
  <c r="Q36" i="13" s="1"/>
  <c r="O43" i="13"/>
  <c r="Q43" i="13" s="1"/>
  <c r="O37" i="13"/>
  <c r="Q37" i="13" s="1"/>
  <c r="O46" i="13"/>
  <c r="O42" i="13"/>
  <c r="Q42" i="13" s="1"/>
  <c r="O44" i="13"/>
  <c r="Q44" i="13" s="1"/>
  <c r="O39" i="13"/>
  <c r="Q39" i="13" s="1"/>
  <c r="O38" i="13"/>
  <c r="Q38" i="13" s="1"/>
  <c r="O47" i="13"/>
  <c r="Q47" i="13" s="1"/>
  <c r="O41" i="13"/>
  <c r="Q41" i="13" s="1"/>
  <c r="O35" i="13"/>
  <c r="Q35" i="13" s="1"/>
  <c r="O49" i="13"/>
  <c r="O32" i="13"/>
  <c r="F3" i="7"/>
  <c r="F3" i="11"/>
  <c r="F3" i="9"/>
  <c r="F3" i="13"/>
  <c r="AP48" i="13" l="1"/>
  <c r="D73" i="13"/>
  <c r="F73" i="13" s="1"/>
  <c r="D59" i="13"/>
  <c r="F59" i="13" s="1"/>
  <c r="D45" i="13"/>
  <c r="F47" i="13"/>
  <c r="D62" i="13"/>
  <c r="F62" i="13" s="1"/>
  <c r="D76" i="13"/>
  <c r="F76" i="13" s="1"/>
  <c r="O72" i="13"/>
  <c r="Q72" i="13" s="1"/>
  <c r="O58" i="13"/>
  <c r="Q58" i="13" s="1"/>
  <c r="O76" i="13"/>
  <c r="Q76" i="13" s="1"/>
  <c r="O62" i="13"/>
  <c r="Q62" i="13" s="1"/>
  <c r="O68" i="13"/>
  <c r="Q68" i="13" s="1"/>
  <c r="O54" i="13"/>
  <c r="Q54" i="13" s="1"/>
  <c r="O60" i="13"/>
  <c r="Q60" i="13" s="1"/>
  <c r="O74" i="13"/>
  <c r="Q74" i="13" s="1"/>
  <c r="O64" i="13"/>
  <c r="O50" i="13"/>
  <c r="Q50" i="13" s="1"/>
  <c r="D58" i="13"/>
  <c r="F58" i="13" s="1"/>
  <c r="D72" i="13"/>
  <c r="F72" i="13" s="1"/>
  <c r="D65" i="13"/>
  <c r="F65" i="13" s="1"/>
  <c r="D51" i="13"/>
  <c r="F51" i="13" s="1"/>
  <c r="D74" i="13"/>
  <c r="F74" i="13" s="1"/>
  <c r="D60" i="13"/>
  <c r="F60" i="13" s="1"/>
  <c r="AP63" i="13"/>
  <c r="O31" i="13"/>
  <c r="Q32" i="13"/>
  <c r="Q31" i="13" s="1"/>
  <c r="O55" i="13"/>
  <c r="Q55" i="13" s="1"/>
  <c r="O69" i="13"/>
  <c r="Q69" i="13" s="1"/>
  <c r="O45" i="13"/>
  <c r="Q46" i="13"/>
  <c r="Q45" i="13" s="1"/>
  <c r="D67" i="13"/>
  <c r="F67" i="13" s="1"/>
  <c r="D53" i="13"/>
  <c r="F53" i="13" s="1"/>
  <c r="D50" i="13"/>
  <c r="F50" i="13" s="1"/>
  <c r="D64" i="13"/>
  <c r="D54" i="13"/>
  <c r="F54" i="13" s="1"/>
  <c r="D68" i="13"/>
  <c r="F68" i="13" s="1"/>
  <c r="O67" i="13"/>
  <c r="Q67" i="13" s="1"/>
  <c r="O53" i="13"/>
  <c r="Q53" i="13" s="1"/>
  <c r="O75" i="13"/>
  <c r="Q75" i="13" s="1"/>
  <c r="O61" i="13"/>
  <c r="Q61" i="13" s="1"/>
  <c r="Q49" i="13"/>
  <c r="O71" i="13"/>
  <c r="Q71" i="13" s="1"/>
  <c r="O57" i="13"/>
  <c r="Q57" i="13" s="1"/>
  <c r="O59" i="13"/>
  <c r="Q59" i="13" s="1"/>
  <c r="O73" i="13"/>
  <c r="Q73" i="13" s="1"/>
  <c r="O52" i="13"/>
  <c r="Q52" i="13" s="1"/>
  <c r="O66" i="13"/>
  <c r="Q66" i="13" s="1"/>
  <c r="O51" i="13"/>
  <c r="Q51" i="13" s="1"/>
  <c r="O65" i="13"/>
  <c r="Q65" i="13" s="1"/>
  <c r="O56" i="13"/>
  <c r="Q56" i="13" s="1"/>
  <c r="O70" i="13"/>
  <c r="Q70" i="13" s="1"/>
  <c r="D70" i="13"/>
  <c r="F70" i="13" s="1"/>
  <c r="D56" i="13"/>
  <c r="F56" i="13" s="1"/>
  <c r="D69" i="13"/>
  <c r="F69" i="13" s="1"/>
  <c r="D55" i="13"/>
  <c r="F55" i="13" s="1"/>
  <c r="D66" i="13"/>
  <c r="F66" i="13" s="1"/>
  <c r="D52" i="13"/>
  <c r="F52" i="13" s="1"/>
  <c r="D75" i="13"/>
  <c r="F75" i="13" s="1"/>
  <c r="D61" i="13"/>
  <c r="F61" i="13" s="1"/>
  <c r="F49" i="13"/>
  <c r="D71" i="13"/>
  <c r="F71" i="13" s="1"/>
  <c r="D57" i="13"/>
  <c r="F57" i="13" s="1"/>
  <c r="F32" i="13"/>
  <c r="F31" i="13" s="1"/>
  <c r="F45" i="13"/>
  <c r="Q24" i="13"/>
  <c r="Q6" i="13"/>
  <c r="Q10" i="13"/>
  <c r="Q26" i="13"/>
  <c r="Q14" i="13"/>
  <c r="F22" i="13"/>
  <c r="F28" i="13"/>
  <c r="F5" i="13"/>
  <c r="F11" i="13"/>
  <c r="F25" i="13"/>
  <c r="F13" i="13"/>
  <c r="F9" i="13"/>
  <c r="Q5" i="13"/>
  <c r="Q18" i="13"/>
  <c r="Q23" i="13"/>
  <c r="Q29" i="13"/>
  <c r="Q30" i="13"/>
  <c r="Q2" i="13"/>
  <c r="Q7" i="13"/>
  <c r="Q15" i="13"/>
  <c r="Q17" i="13"/>
  <c r="Q21" i="13"/>
  <c r="Q20" i="13"/>
  <c r="F4" i="13"/>
  <c r="F20" i="13"/>
  <c r="F24" i="13"/>
  <c r="F17" i="13"/>
  <c r="F18" i="13"/>
  <c r="F23" i="13"/>
  <c r="F29" i="13"/>
  <c r="F10" i="13"/>
  <c r="F19" i="13"/>
  <c r="Q3" i="13"/>
  <c r="Q19" i="13"/>
  <c r="Q22" i="13"/>
  <c r="Q28" i="13"/>
  <c r="Q4" i="13"/>
  <c r="Q13" i="13"/>
  <c r="F2" i="13"/>
  <c r="F7" i="13"/>
  <c r="F14" i="13"/>
  <c r="F6" i="13"/>
  <c r="F15" i="13"/>
  <c r="F8" i="13"/>
  <c r="F27" i="13"/>
  <c r="Q8" i="13"/>
  <c r="Q11" i="13"/>
  <c r="Q16" i="13"/>
  <c r="Q27" i="13"/>
  <c r="Q9" i="13"/>
  <c r="Q12" i="13"/>
  <c r="Q25" i="13"/>
  <c r="F16" i="13"/>
  <c r="F21" i="13"/>
  <c r="F12" i="13"/>
  <c r="F30" i="13"/>
  <c r="F26" i="13"/>
  <c r="F62" i="7"/>
  <c r="F48" i="7" s="1"/>
  <c r="F48" i="13" l="1"/>
  <c r="Q48" i="13"/>
  <c r="D48" i="13"/>
  <c r="O48" i="13"/>
  <c r="O63" i="13"/>
  <c r="Q64" i="13"/>
  <c r="Q63" i="13" s="1"/>
  <c r="D63" i="13"/>
  <c r="F64" i="13"/>
  <c r="F6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1100-000001000000}">
      <text>
        <r>
          <rPr>
            <b/>
            <sz val="9"/>
            <color indexed="81"/>
            <rFont val="Tahoma"/>
            <family val="2"/>
          </rPr>
          <t>Manning, Karessa L.:</t>
        </r>
        <r>
          <rPr>
            <sz val="9"/>
            <color indexed="81"/>
            <rFont val="Tahoma"/>
            <family val="2"/>
          </rPr>
          <t xml:space="preserve">
Slab Size = 1
Cover Layer =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Manning, Karessa L.</author>
  </authors>
  <commentList>
    <comment ref="A1" authorId="0" shapeId="0" xr:uid="{00000000-0006-0000-0100-000001000000}">
      <text>
        <r>
          <rPr>
            <b/>
            <sz val="9"/>
            <color indexed="81"/>
            <rFont val="Tahoma"/>
            <family val="2"/>
          </rPr>
          <t>Manning, Karessa L.:</t>
        </r>
        <r>
          <rPr>
            <sz val="9"/>
            <color indexed="81"/>
            <rFont val="Tahoma"/>
            <family val="2"/>
          </rPr>
          <t xml:space="preserve">
Slab Size = 20,000 m
Cover Layer = 20 cm
Apply GSFo = Yes
</t>
        </r>
      </text>
    </comment>
  </commentList>
</comments>
</file>

<file path=xl/sharedStrings.xml><?xml version="1.0" encoding="utf-8"?>
<sst xmlns="http://schemas.openxmlformats.org/spreadsheetml/2006/main" count="2484" uniqueCount="434">
  <si>
    <t>Ac-225</t>
  </si>
  <si>
    <t>Am-241</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</si>
  <si>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</si>
  <si>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</si>
  <si>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</si>
  <si>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</si>
  <si>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</si>
  <si>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</si>
  <si>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</si>
  <si>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</si>
  <si>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</si>
  <si>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</si>
  <si>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</si>
  <si>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</si>
  <si>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</si>
  <si>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</si>
  <si>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</si>
  <si>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</si>
  <si>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</si>
  <si>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</si>
  <si>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</si>
  <si>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</si>
  <si>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</si>
  <si>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</si>
  <si>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</si>
  <si>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</si>
  <si>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</si>
  <si>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</si>
  <si>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</si>
  <si>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ACFGP</t>
  </si>
  <si>
    <t>ACFSV</t>
  </si>
  <si>
    <t>ACFSV1</t>
  </si>
  <si>
    <t>ACFSV5</t>
  </si>
  <si>
    <t>ACFSV15</t>
  </si>
  <si>
    <t>GSFGP</t>
  </si>
  <si>
    <t>GSFSV</t>
  </si>
  <si>
    <t>GSFSV1</t>
  </si>
  <si>
    <t>GSFSV5</t>
  </si>
  <si>
    <t>GSFSV15</t>
  </si>
  <si>
    <t>Radionuclide</t>
  </si>
  <si>
    <t>General</t>
  </si>
  <si>
    <t>years</t>
  </si>
  <si>
    <t>mg/day</t>
  </si>
  <si>
    <t>days/year</t>
  </si>
  <si>
    <t>hours/day</t>
  </si>
  <si>
    <r>
      <t xml:space="preserve">GSF </t>
    </r>
    <r>
      <rPr>
        <vertAlign val="subscript"/>
        <sz val="11"/>
        <color theme="1"/>
        <rFont val="Calibri"/>
        <family val="2"/>
        <scheme val="minor"/>
      </rPr>
      <t>a</t>
    </r>
  </si>
  <si>
    <r>
      <t xml:space="preserve">GSF </t>
    </r>
    <r>
      <rPr>
        <vertAlign val="subscript"/>
        <sz val="11"/>
        <color theme="1"/>
        <rFont val="Calibri"/>
        <family val="2"/>
        <scheme val="minor"/>
      </rPr>
      <t>i</t>
    </r>
  </si>
  <si>
    <t>m^3/day</t>
  </si>
  <si>
    <t>unitless</t>
  </si>
  <si>
    <t>K</t>
  </si>
  <si>
    <t>EF w</t>
  </si>
  <si>
    <t>ET w-o</t>
  </si>
  <si>
    <t>ET w-i</t>
  </si>
  <si>
    <t>IRS w</t>
  </si>
  <si>
    <t>IRA iw</t>
  </si>
  <si>
    <t>EF iw</t>
  </si>
  <si>
    <t>ET iw-o</t>
  </si>
  <si>
    <t>ET iw-i</t>
  </si>
  <si>
    <t>IRA ow</t>
  </si>
  <si>
    <t>EF ow</t>
  </si>
  <si>
    <t>ET ow-o</t>
  </si>
  <si>
    <t>ET ow-i</t>
  </si>
  <si>
    <t>IRA cw</t>
  </si>
  <si>
    <t>EF cw</t>
  </si>
  <si>
    <t>ET cw-o</t>
  </si>
  <si>
    <t>ET cw-i</t>
  </si>
  <si>
    <t>DW cw</t>
  </si>
  <si>
    <t>days/week</t>
  </si>
  <si>
    <t>EW cw</t>
  </si>
  <si>
    <t>weeks/year</t>
  </si>
  <si>
    <t>m</t>
  </si>
  <si>
    <t>IRS iw</t>
  </si>
  <si>
    <t>IRS ow</t>
  </si>
  <si>
    <t>IRS cw</t>
  </si>
  <si>
    <t>KD</t>
  </si>
  <si>
    <r>
      <t xml:space="preserve">t </t>
    </r>
    <r>
      <rPr>
        <vertAlign val="subscript"/>
        <sz val="11"/>
        <color theme="1"/>
        <rFont val="Calibri"/>
        <family val="2"/>
        <scheme val="minor"/>
      </rPr>
      <t>com</t>
    </r>
  </si>
  <si>
    <r>
      <t xml:space="preserve">t </t>
    </r>
    <r>
      <rPr>
        <vertAlign val="subscript"/>
        <sz val="11"/>
        <color theme="1"/>
        <rFont val="Calibri"/>
        <family val="2"/>
        <scheme val="minor"/>
      </rPr>
      <t>out</t>
    </r>
  </si>
  <si>
    <r>
      <t xml:space="preserve">t </t>
    </r>
    <r>
      <rPr>
        <vertAlign val="subscript"/>
        <sz val="11"/>
        <color theme="1"/>
        <rFont val="Calibri"/>
        <family val="2"/>
        <scheme val="minor"/>
      </rPr>
      <t>ind</t>
    </r>
  </si>
  <si>
    <r>
      <t xml:space="preserve">t </t>
    </r>
    <r>
      <rPr>
        <vertAlign val="subscript"/>
        <sz val="11"/>
        <color theme="1"/>
        <rFont val="Calibri"/>
        <family val="2"/>
        <scheme val="minor"/>
      </rPr>
      <t>con</t>
    </r>
  </si>
  <si>
    <r>
      <t xml:space="preserve">ED </t>
    </r>
    <r>
      <rPr>
        <vertAlign val="subscript"/>
        <sz val="11"/>
        <color theme="1"/>
        <rFont val="Calibri"/>
        <family val="2"/>
        <scheme val="minor"/>
      </rPr>
      <t>com</t>
    </r>
  </si>
  <si>
    <r>
      <t xml:space="preserve">ED </t>
    </r>
    <r>
      <rPr>
        <vertAlign val="subscript"/>
        <sz val="11"/>
        <color theme="1"/>
        <rFont val="Calibri"/>
        <family val="2"/>
        <scheme val="minor"/>
      </rPr>
      <t>out</t>
    </r>
  </si>
  <si>
    <r>
      <t xml:space="preserve">ED </t>
    </r>
    <r>
      <rPr>
        <vertAlign val="subscript"/>
        <sz val="11"/>
        <color theme="1"/>
        <rFont val="Calibri"/>
        <family val="2"/>
        <scheme val="minor"/>
      </rPr>
      <t>ind</t>
    </r>
  </si>
  <si>
    <r>
      <t xml:space="preserve">ED </t>
    </r>
    <r>
      <rPr>
        <vertAlign val="subscript"/>
        <sz val="11"/>
        <color theme="1"/>
        <rFont val="Calibri"/>
        <family val="2"/>
        <scheme val="minor"/>
      </rPr>
      <t>con</t>
    </r>
  </si>
  <si>
    <t>m³ air / kg soil</t>
  </si>
  <si>
    <t>Um</t>
  </si>
  <si>
    <t>m/s</t>
  </si>
  <si>
    <t>Ut</t>
  </si>
  <si>
    <t>F(x)</t>
  </si>
  <si>
    <t>V</t>
  </si>
  <si>
    <t>As</t>
  </si>
  <si>
    <t>acres</t>
  </si>
  <si>
    <t>seconds</t>
  </si>
  <si>
    <t>A R</t>
  </si>
  <si>
    <t>m²</t>
  </si>
  <si>
    <t>W</t>
  </si>
  <si>
    <t>tons</t>
  </si>
  <si>
    <t>Σ VKT</t>
  </si>
  <si>
    <t>km</t>
  </si>
  <si>
    <t>F D</t>
  </si>
  <si>
    <t>t c</t>
  </si>
  <si>
    <t>hour</t>
  </si>
  <si>
    <t>L R</t>
  </si>
  <si>
    <t>ft</t>
  </si>
  <si>
    <t>distance</t>
  </si>
  <si>
    <t>km/day</t>
  </si>
  <si>
    <t>W R</t>
  </si>
  <si>
    <t>N cars</t>
  </si>
  <si>
    <t>N trucks</t>
  </si>
  <si>
    <t>M dry</t>
  </si>
  <si>
    <t>percent</t>
  </si>
  <si>
    <t>s</t>
  </si>
  <si>
    <t>m² / ft²</t>
  </si>
  <si>
    <t>tons/car</t>
  </si>
  <si>
    <t>tons/truck</t>
  </si>
  <si>
    <t>J' T</t>
  </si>
  <si>
    <t>M pc wind</t>
  </si>
  <si>
    <t>g</t>
  </si>
  <si>
    <t>M excav</t>
  </si>
  <si>
    <t>M doz</t>
  </si>
  <si>
    <t>M grade</t>
  </si>
  <si>
    <t>M till</t>
  </si>
  <si>
    <t>A surf</t>
  </si>
  <si>
    <t>Σ VKT doz</t>
  </si>
  <si>
    <t>Σ VKT grade</t>
  </si>
  <si>
    <t>ρ soil</t>
  </si>
  <si>
    <t>mg/m³</t>
  </si>
  <si>
    <t>A excav</t>
  </si>
  <si>
    <t>d excav</t>
  </si>
  <si>
    <t>N A-dump</t>
  </si>
  <si>
    <t>M m-excav</t>
  </si>
  <si>
    <t>s doz</t>
  </si>
  <si>
    <t>M m-doz</t>
  </si>
  <si>
    <t>km/hour</t>
  </si>
  <si>
    <t>S grade</t>
  </si>
  <si>
    <t>s till</t>
  </si>
  <si>
    <t>A till</t>
  </si>
  <si>
    <t>N A-till</t>
  </si>
  <si>
    <t>Ac-grade</t>
  </si>
  <si>
    <t>Ac-doz</t>
  </si>
  <si>
    <t>N A-doz</t>
  </si>
  <si>
    <t>Ac</t>
  </si>
  <si>
    <r>
      <t>PEF</t>
    </r>
    <r>
      <rPr>
        <sz val="12"/>
        <color theme="1"/>
        <rFont val="Calibri"/>
        <family val="2"/>
        <scheme val="minor"/>
      </rPr>
      <t xml:space="preserve"> </t>
    </r>
    <r>
      <rPr>
        <vertAlign val="subscript"/>
        <sz val="12"/>
        <color theme="1"/>
        <rFont val="Calibri"/>
        <family val="2"/>
        <scheme val="minor"/>
      </rPr>
      <t>wind</t>
    </r>
  </si>
  <si>
    <r>
      <t>PEF</t>
    </r>
    <r>
      <rPr>
        <vertAlign val="subscript"/>
        <sz val="11"/>
        <color theme="1"/>
        <rFont val="Calibri"/>
        <family val="2"/>
        <scheme val="minor"/>
      </rPr>
      <t>sc</t>
    </r>
  </si>
  <si>
    <r>
      <t xml:space="preserve">p </t>
    </r>
    <r>
      <rPr>
        <vertAlign val="subscript"/>
        <sz val="11"/>
        <color theme="1"/>
        <rFont val="Calibri"/>
        <family val="2"/>
        <scheme val="minor"/>
      </rPr>
      <t>days</t>
    </r>
  </si>
  <si>
    <r>
      <t xml:space="preserve">Q/C </t>
    </r>
    <r>
      <rPr>
        <vertAlign val="subscript"/>
        <sz val="11"/>
        <color theme="1"/>
        <rFont val="Calibri"/>
        <family val="2"/>
        <scheme val="minor"/>
      </rPr>
      <t>wind</t>
    </r>
  </si>
  <si>
    <r>
      <t xml:space="preserve">A </t>
    </r>
    <r>
      <rPr>
        <vertAlign val="subscript"/>
        <sz val="11"/>
        <color theme="1"/>
        <rFont val="Calibri"/>
        <family val="2"/>
        <scheme val="minor"/>
      </rPr>
      <t>wind</t>
    </r>
  </si>
  <si>
    <r>
      <t xml:space="preserve">B </t>
    </r>
    <r>
      <rPr>
        <vertAlign val="subscript"/>
        <sz val="11"/>
        <color theme="1"/>
        <rFont val="Calibri"/>
        <family val="2"/>
        <scheme val="minor"/>
      </rPr>
      <t>wind</t>
    </r>
  </si>
  <si>
    <r>
      <t xml:space="preserve">C </t>
    </r>
    <r>
      <rPr>
        <vertAlign val="subscript"/>
        <sz val="11"/>
        <color theme="1"/>
        <rFont val="Calibri"/>
        <family val="2"/>
        <scheme val="minor"/>
      </rPr>
      <t>wind</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</si>
  <si>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</si>
  <si>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</si>
  <si>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</si>
  <si>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</si>
  <si>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PEF </t>
    </r>
    <r>
      <rPr>
        <vertAlign val="subscript"/>
        <sz val="11"/>
        <color theme="1"/>
        <rFont val="Calibri"/>
        <family val="2"/>
        <scheme val="minor"/>
      </rPr>
      <t>'sc</t>
    </r>
  </si>
  <si>
    <r>
      <t xml:space="preserve">Q/C </t>
    </r>
    <r>
      <rPr>
        <vertAlign val="subscript"/>
        <sz val="11"/>
        <color theme="1"/>
        <rFont val="Calibri"/>
        <family val="2"/>
        <scheme val="minor"/>
      </rPr>
      <t>'sc</t>
    </r>
  </si>
  <si>
    <r>
      <t xml:space="preserve">A </t>
    </r>
    <r>
      <rPr>
        <vertAlign val="subscript"/>
        <sz val="11"/>
        <color theme="1"/>
        <rFont val="Calibri"/>
        <family val="2"/>
        <scheme val="minor"/>
      </rPr>
      <t>'sc</t>
    </r>
  </si>
  <si>
    <r>
      <t xml:space="preserve">B </t>
    </r>
    <r>
      <rPr>
        <vertAlign val="subscript"/>
        <sz val="11"/>
        <color theme="1"/>
        <rFont val="Calibri"/>
        <family val="2"/>
        <scheme val="minor"/>
      </rPr>
      <t>'sc</t>
    </r>
  </si>
  <si>
    <r>
      <t xml:space="preserve">C </t>
    </r>
    <r>
      <rPr>
        <vertAlign val="subscript"/>
        <sz val="11"/>
        <color theme="1"/>
        <rFont val="Calibri"/>
        <family val="2"/>
        <scheme val="minor"/>
      </rPr>
      <t>'sc</t>
    </r>
  </si>
  <si>
    <r>
      <t xml:space="preserve">T </t>
    </r>
    <r>
      <rPr>
        <vertAlign val="subscript"/>
        <sz val="11"/>
        <color theme="1"/>
        <rFont val="Calibri"/>
        <family val="2"/>
        <scheme val="minor"/>
      </rPr>
      <t>t</t>
    </r>
  </si>
  <si>
    <t>S doz-speed</t>
  </si>
  <si>
    <t>s_K</t>
  </si>
  <si>
    <r>
      <t xml:space="preserve">s_GSF </t>
    </r>
    <r>
      <rPr>
        <vertAlign val="subscript"/>
        <sz val="11"/>
        <color theme="1"/>
        <rFont val="Calibri"/>
        <family val="2"/>
        <scheme val="minor"/>
      </rPr>
      <t>a</t>
    </r>
  </si>
  <si>
    <r>
      <t xml:space="preserve">s_GSF </t>
    </r>
    <r>
      <rPr>
        <vertAlign val="subscript"/>
        <sz val="11"/>
        <color theme="1"/>
        <rFont val="Calibri"/>
        <family val="2"/>
        <scheme val="minor"/>
      </rPr>
      <t>i</t>
    </r>
  </si>
  <si>
    <r>
      <t>s_PEF</t>
    </r>
    <r>
      <rPr>
        <sz val="12"/>
        <color theme="1"/>
        <rFont val="Calibri"/>
        <family val="2"/>
        <scheme val="minor"/>
      </rPr>
      <t xml:space="preserve"> </t>
    </r>
    <r>
      <rPr>
        <vertAlign val="subscript"/>
        <sz val="12"/>
        <color theme="1"/>
        <rFont val="Calibri"/>
        <family val="2"/>
        <scheme val="minor"/>
      </rPr>
      <t>wind</t>
    </r>
  </si>
  <si>
    <t>s_Um</t>
  </si>
  <si>
    <t>s_Ut</t>
  </si>
  <si>
    <t>s_F(x)</t>
  </si>
  <si>
    <t>s_V</t>
  </si>
  <si>
    <r>
      <t xml:space="preserve">s_Q/C </t>
    </r>
    <r>
      <rPr>
        <vertAlign val="subscript"/>
        <sz val="11"/>
        <color theme="1"/>
        <rFont val="Calibri"/>
        <family val="2"/>
        <scheme val="minor"/>
      </rPr>
      <t>wind</t>
    </r>
  </si>
  <si>
    <t>s_As</t>
  </si>
  <si>
    <r>
      <t xml:space="preserve">s_A </t>
    </r>
    <r>
      <rPr>
        <vertAlign val="subscript"/>
        <sz val="11"/>
        <color theme="1"/>
        <rFont val="Calibri"/>
        <family val="2"/>
        <scheme val="minor"/>
      </rPr>
      <t>wind</t>
    </r>
  </si>
  <si>
    <r>
      <t xml:space="preserve">s_B </t>
    </r>
    <r>
      <rPr>
        <vertAlign val="subscript"/>
        <sz val="11"/>
        <color theme="1"/>
        <rFont val="Calibri"/>
        <family val="2"/>
        <scheme val="minor"/>
      </rPr>
      <t>wind</t>
    </r>
  </si>
  <si>
    <r>
      <t xml:space="preserve">s_C </t>
    </r>
    <r>
      <rPr>
        <vertAlign val="subscript"/>
        <sz val="11"/>
        <color theme="1"/>
        <rFont val="Calibri"/>
        <family val="2"/>
        <scheme val="minor"/>
      </rPr>
      <t>wind</t>
    </r>
  </si>
  <si>
    <r>
      <t>s_PEF</t>
    </r>
    <r>
      <rPr>
        <vertAlign val="subscript"/>
        <sz val="11"/>
        <color theme="1"/>
        <rFont val="Calibri"/>
        <family val="2"/>
        <scheme val="minor"/>
      </rPr>
      <t>sc</t>
    </r>
  </si>
  <si>
    <r>
      <t xml:space="preserve">s_Q/C </t>
    </r>
    <r>
      <rPr>
        <vertAlign val="subscript"/>
        <sz val="11"/>
        <color theme="1"/>
        <rFont val="Calibri"/>
        <family val="2"/>
        <scheme val="minor"/>
      </rPr>
      <t>sc</t>
    </r>
  </si>
  <si>
    <r>
      <t xml:space="preserve">s_T </t>
    </r>
    <r>
      <rPr>
        <vertAlign val="subscript"/>
        <sz val="11"/>
        <color theme="1"/>
        <rFont val="Calibri"/>
        <family val="2"/>
        <scheme val="minor"/>
      </rPr>
      <t>t</t>
    </r>
  </si>
  <si>
    <t>s_A R</t>
  </si>
  <si>
    <t>s_W</t>
  </si>
  <si>
    <t>s_Σ VKT</t>
  </si>
  <si>
    <t>s_F D</t>
  </si>
  <si>
    <t>s_t c</t>
  </si>
  <si>
    <t>s_L R</t>
  </si>
  <si>
    <t>s_distance</t>
  </si>
  <si>
    <t>s_EF cw</t>
  </si>
  <si>
    <t>s_W R</t>
  </si>
  <si>
    <t>s_N cars</t>
  </si>
  <si>
    <t>s_N trucks</t>
  </si>
  <si>
    <t>s_Ac</t>
  </si>
  <si>
    <t>s_EW cw</t>
  </si>
  <si>
    <t>s_DW cw</t>
  </si>
  <si>
    <t>s_M dry</t>
  </si>
  <si>
    <r>
      <t xml:space="preserve">s_p </t>
    </r>
    <r>
      <rPr>
        <vertAlign val="subscript"/>
        <sz val="11"/>
        <color theme="1"/>
        <rFont val="Calibri"/>
        <family val="2"/>
        <scheme val="minor"/>
      </rPr>
      <t>days</t>
    </r>
  </si>
  <si>
    <t>s_s</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</si>
  <si>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</si>
  <si>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</si>
  <si>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</si>
  <si>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r>
      <t xml:space="preserve">s_PEF </t>
    </r>
    <r>
      <rPr>
        <vertAlign val="subscript"/>
        <sz val="11"/>
        <color theme="1"/>
        <rFont val="Calibri"/>
        <family val="2"/>
        <scheme val="minor"/>
      </rPr>
      <t>'sc</t>
    </r>
  </si>
  <si>
    <r>
      <t xml:space="preserve">s_Q/C </t>
    </r>
    <r>
      <rPr>
        <vertAlign val="subscript"/>
        <sz val="11"/>
        <color theme="1"/>
        <rFont val="Calibri"/>
        <family val="2"/>
        <scheme val="minor"/>
      </rPr>
      <t>'sc</t>
    </r>
  </si>
  <si>
    <t>s_J' T</t>
  </si>
  <si>
    <t>s_M pc wind</t>
  </si>
  <si>
    <t>s_M excav</t>
  </si>
  <si>
    <t>s_M doz</t>
  </si>
  <si>
    <t>s_M grade</t>
  </si>
  <si>
    <t>s_M till</t>
  </si>
  <si>
    <t>s_A surf</t>
  </si>
  <si>
    <t>s_Σ VKT doz</t>
  </si>
  <si>
    <t>s_Σ VKT grade</t>
  </si>
  <si>
    <t>s_ρ soil</t>
  </si>
  <si>
    <t>s_A excav</t>
  </si>
  <si>
    <t>s_d excav</t>
  </si>
  <si>
    <t>s_N A-dump</t>
  </si>
  <si>
    <t>s_M m-excav</t>
  </si>
  <si>
    <t>s_s doz</t>
  </si>
  <si>
    <t>s_M m-doz</t>
  </si>
  <si>
    <t>s_S doz-speed</t>
  </si>
  <si>
    <t>s_S grade</t>
  </si>
  <si>
    <t>s_s till</t>
  </si>
  <si>
    <t>s_A till</t>
  </si>
  <si>
    <t>s_N A-till</t>
  </si>
  <si>
    <t>s_Ac-grade</t>
  </si>
  <si>
    <t>s_Ac-doz</t>
  </si>
  <si>
    <t>s_N A-doz</t>
  </si>
  <si>
    <r>
      <t xml:space="preserve">s_A </t>
    </r>
    <r>
      <rPr>
        <vertAlign val="subscript"/>
        <sz val="11"/>
        <color theme="1"/>
        <rFont val="Calibri"/>
        <family val="2"/>
        <scheme val="minor"/>
      </rPr>
      <t>'sc</t>
    </r>
  </si>
  <si>
    <r>
      <t xml:space="preserve">s_B </t>
    </r>
    <r>
      <rPr>
        <vertAlign val="subscript"/>
        <sz val="11"/>
        <color theme="1"/>
        <rFont val="Calibri"/>
        <family val="2"/>
        <scheme val="minor"/>
      </rPr>
      <t>'sc</t>
    </r>
  </si>
  <si>
    <r>
      <t xml:space="preserve">s_C </t>
    </r>
    <r>
      <rPr>
        <vertAlign val="subscript"/>
        <sz val="11"/>
        <color theme="1"/>
        <rFont val="Calibri"/>
        <family val="2"/>
        <scheme val="minor"/>
      </rPr>
      <t>'sc</t>
    </r>
  </si>
  <si>
    <t>s_EF w</t>
  </si>
  <si>
    <t>s_EF iw</t>
  </si>
  <si>
    <t>s_EF ow</t>
  </si>
  <si>
    <t>s_ET w-o</t>
  </si>
  <si>
    <t>s_ET w-i</t>
  </si>
  <si>
    <t>s_ET iw-o</t>
  </si>
  <si>
    <t>s_ET iw-i</t>
  </si>
  <si>
    <t>s_ET ow-o</t>
  </si>
  <si>
    <t>s_ET ow-i</t>
  </si>
  <si>
    <t>s_ET cw-o</t>
  </si>
  <si>
    <t>s_ET cw-i</t>
  </si>
  <si>
    <t>s_IRA iw</t>
  </si>
  <si>
    <t>s_IRA ow</t>
  </si>
  <si>
    <t>s_IRA cw</t>
  </si>
  <si>
    <t>s_IRS w</t>
  </si>
  <si>
    <t>s_IRS iw</t>
  </si>
  <si>
    <t>s_IRS ow</t>
  </si>
  <si>
    <t>s_IRS cw</t>
  </si>
  <si>
    <r>
      <t xml:space="preserve">s_ED </t>
    </r>
    <r>
      <rPr>
        <vertAlign val="subscript"/>
        <sz val="11"/>
        <color theme="1"/>
        <rFont val="Calibri"/>
        <family val="2"/>
        <scheme val="minor"/>
      </rPr>
      <t>com</t>
    </r>
  </si>
  <si>
    <r>
      <t xml:space="preserve">s_ED </t>
    </r>
    <r>
      <rPr>
        <vertAlign val="subscript"/>
        <sz val="11"/>
        <color theme="1"/>
        <rFont val="Calibri"/>
        <family val="2"/>
        <scheme val="minor"/>
      </rPr>
      <t>out</t>
    </r>
  </si>
  <si>
    <r>
      <t xml:space="preserve">s_ED </t>
    </r>
    <r>
      <rPr>
        <vertAlign val="subscript"/>
        <sz val="11"/>
        <color theme="1"/>
        <rFont val="Calibri"/>
        <family val="2"/>
        <scheme val="minor"/>
      </rPr>
      <t>ind</t>
    </r>
  </si>
  <si>
    <r>
      <t xml:space="preserve">s_ED </t>
    </r>
    <r>
      <rPr>
        <vertAlign val="subscript"/>
        <sz val="11"/>
        <color theme="1"/>
        <rFont val="Calibri"/>
        <family val="2"/>
        <scheme val="minor"/>
      </rPr>
      <t>con</t>
    </r>
  </si>
  <si>
    <r>
      <t xml:space="preserve">s_t </t>
    </r>
    <r>
      <rPr>
        <vertAlign val="subscript"/>
        <sz val="11"/>
        <color theme="1"/>
        <rFont val="Calibri"/>
        <family val="2"/>
        <scheme val="minor"/>
      </rPr>
      <t>com</t>
    </r>
  </si>
  <si>
    <r>
      <t xml:space="preserve">s_t </t>
    </r>
    <r>
      <rPr>
        <vertAlign val="subscript"/>
        <sz val="11"/>
        <color theme="1"/>
        <rFont val="Calibri"/>
        <family val="2"/>
        <scheme val="minor"/>
      </rPr>
      <t>out</t>
    </r>
  </si>
  <si>
    <r>
      <t xml:space="preserve">s_t </t>
    </r>
    <r>
      <rPr>
        <vertAlign val="subscript"/>
        <sz val="11"/>
        <color theme="1"/>
        <rFont val="Calibri"/>
        <family val="2"/>
        <scheme val="minor"/>
      </rPr>
      <t>ind</t>
    </r>
  </si>
  <si>
    <r>
      <t xml:space="preserve">s_t </t>
    </r>
    <r>
      <rPr>
        <vertAlign val="subscript"/>
        <sz val="11"/>
        <color theme="1"/>
        <rFont val="Calibri"/>
        <family val="2"/>
        <scheme val="minor"/>
      </rPr>
      <t>con</t>
    </r>
  </si>
  <si>
    <t>N A-grade</t>
  </si>
  <si>
    <t>B grade</t>
  </si>
  <si>
    <t>B doz</t>
  </si>
  <si>
    <t>s_N A-grade</t>
  </si>
  <si>
    <t>s_B doz</t>
  </si>
  <si>
    <t>s_B grade</t>
  </si>
  <si>
    <t>YHALFLIFE</t>
  </si>
  <si>
    <t>WEIGHT</t>
  </si>
  <si>
    <t>GIABSFCT</t>
  </si>
  <si>
    <t>LAMBDA</t>
  </si>
  <si>
    <t>Test Rad</t>
  </si>
  <si>
    <t>Y</t>
  </si>
  <si>
    <t>MCL</t>
  </si>
  <si>
    <t>MASS</t>
  </si>
  <si>
    <t>Volatile</t>
  </si>
  <si>
    <t>GSFiGP</t>
  </si>
  <si>
    <t>GSFiSV</t>
  </si>
  <si>
    <t>GSFiSV1</t>
  </si>
  <si>
    <t>GSFiSV5</t>
  </si>
  <si>
    <t>GSFiSV15</t>
  </si>
  <si>
    <t>IRA w</t>
  </si>
  <si>
    <t>s_IRA w</t>
  </si>
  <si>
    <t>C</t>
  </si>
  <si>
    <t>s_C</t>
  </si>
  <si>
    <t>SE</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</si>
  <si>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</si>
  <si>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</si>
  <si>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</si>
  <si>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</si>
  <si>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</si>
  <si>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</si>
  <si>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</si>
  <si>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</si>
  <si>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</si>
  <si>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</si>
  <si>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</si>
  <si>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</si>
  <si>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</si>
  <si>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</si>
  <si>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</si>
  <si>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</si>
  <si>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</si>
  <si>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</si>
  <si>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</si>
  <si>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</si>
  <si>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</si>
  <si>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</si>
  <si>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</si>
  <si>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</si>
  <si>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</si>
  <si>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</si>
  <si>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</si>
  <si>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</si>
  <si>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</si>
  <si>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INSTRUCTIONS</t>
  </si>
  <si>
    <t>Tab Descriptions</t>
  </si>
  <si>
    <r>
      <t>The</t>
    </r>
    <r>
      <rPr>
        <i/>
        <sz val="11"/>
        <rFont val="Arial"/>
        <family val="2"/>
      </rPr>
      <t xml:space="preserve"> 'RadSpec' </t>
    </r>
    <r>
      <rPr>
        <sz val="11"/>
        <rFont val="Arial"/>
        <family val="2"/>
      </rPr>
      <t>tab contains most isotope specific parameters like slope factors.</t>
    </r>
  </si>
  <si>
    <r>
      <t>The '</t>
    </r>
    <r>
      <rPr>
        <i/>
        <sz val="11"/>
        <rFont val="Arial"/>
        <family val="2"/>
      </rPr>
      <t>def_acf</t>
    </r>
    <r>
      <rPr>
        <sz val="11"/>
        <rFont val="Arial"/>
        <family val="2"/>
      </rPr>
      <t>' tab contains ACFs for slab size 1, cover layer 0, which is used to test recreator output using default input values.</t>
    </r>
  </si>
  <si>
    <t>Relevant Cell Descriptions on Green Tabs</t>
  </si>
  <si>
    <t>These cells, in column A, represent the primary QA isotopes.</t>
  </si>
  <si>
    <t>These cells, in column A, represent the progeny for the primary QA isotopes.</t>
  </si>
  <si>
    <t>These cells represent 'Chronic Daily Intakes'.</t>
  </si>
  <si>
    <t>These cells are intermediate calculation steps for determining total that are not presented in the online tool output.</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</si>
  <si>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</si>
  <si>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Other Important Notes</t>
  </si>
  <si>
    <t>In the 'd' and 'ss' tabs, these cells are calculated based on specific inputs and cannot be altered unless the respective inputs are altered.</t>
  </si>
  <si>
    <t>For the 'Site-Specific with Defaults' and 'Site-Specific User Provided' tabs, the ACF is based on 20,000 and the GSFs are based on 20.</t>
  </si>
  <si>
    <t>Indoor Worker</t>
  </si>
  <si>
    <t>Outdoor Worker</t>
  </si>
  <si>
    <t>Composite Worker</t>
  </si>
  <si>
    <t>Construction Worker</t>
  </si>
  <si>
    <t>PEF wind</t>
  </si>
  <si>
    <t>PEFsc</t>
  </si>
  <si>
    <t>PEF'sc</t>
  </si>
  <si>
    <t>target risk</t>
  </si>
  <si>
    <t>concentration</t>
  </si>
  <si>
    <t>g/m^2-s per kg/m^3</t>
  </si>
  <si>
    <t>L/m^3</t>
  </si>
  <si>
    <r>
      <t>g/m</t>
    </r>
    <r>
      <rPr>
        <vertAlign val="superscript"/>
        <sz val="11"/>
        <color theme="1"/>
        <rFont val="Calibri"/>
        <family val="2"/>
        <scheme val="minor"/>
      </rPr>
      <t>2</t>
    </r>
    <r>
      <rPr>
        <sz val="11"/>
        <color theme="1"/>
        <rFont val="Calibri"/>
        <family val="2"/>
        <scheme val="minor"/>
      </rPr>
      <t>-s</t>
    </r>
  </si>
  <si>
    <t>fraction</t>
  </si>
  <si>
    <t>hours/day out</t>
  </si>
  <si>
    <t>hours/day in</t>
  </si>
  <si>
    <t>conversion factor</t>
  </si>
  <si>
    <t># cars</t>
  </si>
  <si>
    <t># trucks</t>
  </si>
  <si>
    <t># of times soil is dumped</t>
  </si>
  <si>
    <t># of times site is tilled</t>
  </si>
  <si>
    <t># of times site is dozed</t>
  </si>
  <si>
    <t># of times site is graded</t>
  </si>
  <si>
    <t>prg_soil_ing</t>
  </si>
  <si>
    <t>prg_soil_inh</t>
  </si>
  <si>
    <t>prg_soil_ext</t>
  </si>
  <si>
    <t>prg_soil_tot</t>
  </si>
  <si>
    <t>prg_soil_sv</t>
  </si>
  <si>
    <t>prg_soil_1cm</t>
  </si>
  <si>
    <t>prg_soil_5cm</t>
  </si>
  <si>
    <t>prg_soil_15cm</t>
  </si>
  <si>
    <t>prg_soil_gp</t>
  </si>
  <si>
    <t>prg_air_inh</t>
  </si>
  <si>
    <t>prg_air_sub</t>
  </si>
  <si>
    <t>prg_air_tot</t>
  </si>
  <si>
    <t>cdi_soil_ing</t>
  </si>
  <si>
    <t>cdi_soil_inh</t>
  </si>
  <si>
    <t>cdi_soil_ext</t>
  </si>
  <si>
    <t>prg_ost_soil_ing</t>
  </si>
  <si>
    <t>prg_ost_soil_inh</t>
  </si>
  <si>
    <t>prg_ost_soil_ext</t>
  </si>
  <si>
    <t>prg_ost_soil_tot</t>
  </si>
  <si>
    <t>cdi_ost_soil_ing</t>
  </si>
  <si>
    <t>cdi_ost_soil_inh</t>
  </si>
  <si>
    <t>cdi_ost_soil_ext</t>
  </si>
  <si>
    <t>cdi_soil_sv</t>
  </si>
  <si>
    <t>cdi_soil_1cm</t>
  </si>
  <si>
    <t>cdi_soil_5cm</t>
  </si>
  <si>
    <t>cdi_soil_15cm</t>
  </si>
  <si>
    <t>cdi_soil_gp</t>
  </si>
  <si>
    <t>cdi_air_inh</t>
  </si>
  <si>
    <t>cdi_air_sub</t>
  </si>
  <si>
    <t>DCFO107</t>
  </si>
  <si>
    <t>DCFO107_AD</t>
  </si>
  <si>
    <t>DCFI107</t>
  </si>
  <si>
    <t>DCFXSV1107</t>
  </si>
  <si>
    <t>DCFXSV5107</t>
  </si>
  <si>
    <t>DCFXSV15107</t>
  </si>
  <si>
    <t>DCFXIMM107</t>
  </si>
  <si>
    <t>DCFXGP107</t>
  </si>
  <si>
    <t>DCFXSUB107</t>
  </si>
  <si>
    <t>DCFX107</t>
  </si>
  <si>
    <t>DL</t>
  </si>
  <si>
    <t>*These are for running contruction worker and recreator defaults only. (1 m2)</t>
  </si>
  <si>
    <t>dose_soil_ing</t>
  </si>
  <si>
    <t>dose_soil_inh</t>
  </si>
  <si>
    <t>dose_soil_ext</t>
  </si>
  <si>
    <t>dose_soil_tot</t>
  </si>
  <si>
    <t>dose_ost_soil_ing</t>
  </si>
  <si>
    <t>dose_ost_soil_inh</t>
  </si>
  <si>
    <t>dose_ost_soil_ext</t>
  </si>
  <si>
    <t>dose_ost_soil_tot</t>
  </si>
  <si>
    <t>dose_soil_sv</t>
  </si>
  <si>
    <t>dose_soil_1cm</t>
  </si>
  <si>
    <t>dose_soil_5cm</t>
  </si>
  <si>
    <t>dose_soil_15cm</t>
  </si>
  <si>
    <t>dose_soil_gp</t>
  </si>
  <si>
    <t>dose_air_inh</t>
  </si>
  <si>
    <t>dose_air_sub</t>
  </si>
  <si>
    <t>dose_air_tot</t>
  </si>
  <si>
    <t>These cells represent 'Total dose' by route and media.</t>
  </si>
  <si>
    <t>dcc_soil_ing</t>
  </si>
  <si>
    <t>dcc_soil_inh</t>
  </si>
  <si>
    <t>dcc_soil_ext</t>
  </si>
  <si>
    <t>dcc_soil_tot</t>
  </si>
  <si>
    <t>dcc_soil_sv</t>
  </si>
  <si>
    <t>dcc_soil_1cm</t>
  </si>
  <si>
    <t>dcc_soil_5cm</t>
  </si>
  <si>
    <t>dcc_soil_15cm</t>
  </si>
  <si>
    <t>dcc_soil_gp</t>
  </si>
  <si>
    <t>dcc_air_inh</t>
  </si>
  <si>
    <t>dcc_air_sub</t>
  </si>
  <si>
    <t>dcc_air_tot</t>
  </si>
  <si>
    <t>s_DL</t>
  </si>
  <si>
    <t>dcc_ost_soil_ing</t>
  </si>
  <si>
    <t>dcc_ost_soil_inh</t>
  </si>
  <si>
    <t>dcc_ost_soil_ext</t>
  </si>
  <si>
    <t>dcc_ost_soil_tot</t>
  </si>
  <si>
    <t>LUNG_TYPE</t>
  </si>
  <si>
    <t>ING_FORM</t>
  </si>
  <si>
    <t>INH_FORM</t>
  </si>
  <si>
    <t>ABSORPTION</t>
  </si>
  <si>
    <t>LUNG_FRACTION</t>
  </si>
  <si>
    <t>-</t>
  </si>
  <si>
    <t xml:space="preserve"> </t>
  </si>
  <si>
    <t>S</t>
  </si>
  <si>
    <t>F</t>
  </si>
  <si>
    <t>Organic</t>
  </si>
  <si>
    <t>`</t>
  </si>
  <si>
    <t>Disclaimer: This archived file was intended for internal review but has been posted due to interest in historical reviews. This file is no longer used to quality assure the EPA DCC calculator as the calculator has undergone significant updates. Quality assurance spreadsheets have been updated accordingly and are provided on the internal verification page of the EPA DCC website.</t>
  </si>
  <si>
    <t xml:space="preserve">These tabs present DCCs in units of pCi for the output option that assumes secular equilibrium. Tabs that do not begin with 's_ ' or 'up_ 'should be used to test the default output. Tabs that begin with 's_' should be used to test the site-specific output and use inputs from the 'ss' tab . Tabs that begin with 'up_' should be used to test the site-specific user provided output and use inputs from the 'ss'. </t>
  </si>
  <si>
    <t>The 'd' tab contains all the non isotope specific default exposure parameters that are used to calculate DCCs in the defaults tabs.</t>
  </si>
  <si>
    <t xml:space="preserve">The 'ss' tab contains all the non isotope specific site-specific exposure parameters that are used to calculate DCCs in the site specific tabs. </t>
  </si>
  <si>
    <t>These cells represent secular equilibrium DCCs by route and media.</t>
  </si>
  <si>
    <t>These cells represent fractional contribution applied to DCCs. If individuals progeny are included in the output these values will be presented in the tool output.</t>
  </si>
  <si>
    <t>These cells represent 'dose' for individual progeny.</t>
  </si>
  <si>
    <t>These cells represent fractional contribution applied to CDIs used to determine dose. These values are not presented in the tool dose output.</t>
  </si>
  <si>
    <t>The point of this QA sheet is to replicate the 'Default', 'Site-Specific with Defaults', and 'Site-Specific User Provided' output results for the DCC (Dose Compliance Concentration for Radionuclide Contaminants at Superfund Sites) calculator. Below are instructions for understanding the ins and outs of this spreadsheet. Due to the higher than normal processing time for calculating secular equilibrium, this QA sheet only calculates secular equilibrium DCCs for 4 isotopes including Am-241, Ca-137, Rn-222, &amp; Ra-226).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</si>
</sst>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3" x14ac:knownFonts="1">
    <font>
      <sz val="11"/>
      <color theme="1"/>
      <name val="Calibri"/>
      <family val="2"/>
      <scheme val="minor"/>
    </font>
    <font>
      <b/>
      <sz val="10"/>
      <name val="Arial"/>
      <family val="2"/>
    </font>
    <font>
      <sz val="11"/>
      <color theme="1"/>
      <name val="Calibri"/>
      <family val="2"/>
      <scheme val="minor"/>
    </font>
    <font>
      <b/>
      <sz val="14"/>
      <color theme="1"/>
      <name val="Calibri"/>
      <family val="2"/>
      <scheme val="minor"/>
    </font>
    <font>
      <vertAlign val="subscript"/>
      <sz val="12"/>
      <color theme="1"/>
      <name val="Calibri"/>
      <family val="2"/>
      <scheme val="minor"/>
    </font>
    <font>
      <sz val="11"/>
      <color rgb="FF005C00"/>
      <name val="Calibri"/>
      <family val="2"/>
      <scheme val="minor"/>
    </font>
    <font>
      <sz val="10"/>
      <name val="Arial"/>
      <family val="2"/>
    </font>
    <font>
      <vertAlign val="subscript"/>
      <sz val="11"/>
      <color theme="1"/>
      <name val="Calibri"/>
      <family val="2"/>
      <scheme val="minor"/>
    </font>
    <font>
      <sz val="11"/>
      <name val="Calibri"/>
      <family val="2"/>
      <scheme val="minor"/>
    </font>
    <font>
      <sz val="10"/>
      <name val="Arial"/>
      <family val="2"/>
      <charset val="1"/>
    </font>
    <font>
      <sz val="12"/>
      <color theme="1"/>
      <name val="Calibri"/>
      <family val="2"/>
      <scheme val="minor"/>
    </font>
    <font>
      <sz val="11"/>
      <color rgb="FF403151"/>
      <name val="Calibri"/>
      <family val="2"/>
      <scheme val="minor"/>
    </font>
    <font>
      <b/>
      <sz val="11"/>
      <color theme="1"/>
      <name val="Calibri"/>
      <family val="2"/>
      <scheme val="minor"/>
    </font>
    <font>
      <b/>
      <sz val="10"/>
      <name val="Arial"/>
      <family val="2"/>
    </font>
    <font>
      <sz val="9"/>
      <color indexed="81"/>
      <name val="Tahoma"/>
      <family val="2"/>
    </font>
    <font>
      <b/>
      <sz val="9"/>
      <color indexed="81"/>
      <name val="Tahoma"/>
      <family val="2"/>
    </font>
    <font>
      <b/>
      <sz val="10"/>
      <color rgb="FFFF0000"/>
      <name val="Arial"/>
      <family val="2"/>
    </font>
    <font>
      <i/>
      <sz val="11"/>
      <color theme="1"/>
      <name val="Calibri"/>
      <family val="2"/>
      <scheme val="minor"/>
    </font>
    <font>
      <sz val="11"/>
      <color rgb="FF151515"/>
      <name val="Calibri"/>
      <family val="2"/>
      <scheme val="minor"/>
    </font>
    <font>
      <b/>
      <i/>
      <sz val="11"/>
      <color theme="1"/>
      <name val="Calibri"/>
      <family val="2"/>
      <scheme val="minor"/>
    </font>
    <font>
      <b/>
      <sz val="22"/>
      <color rgb="FFFF0000"/>
      <name val="Arial"/>
      <family val="2"/>
    </font>
    <font>
      <b/>
      <sz val="11"/>
      <name val="Arial"/>
      <family val="2"/>
    </font>
    <font>
      <sz val="12"/>
      <name val="Arial"/>
      <family val="2"/>
    </font>
    <font>
      <b/>
      <sz val="12"/>
      <name val="Arial"/>
      <family val="2"/>
    </font>
    <font>
      <b/>
      <sz val="11"/>
      <color theme="0"/>
      <name val="Arial"/>
      <family val="2"/>
    </font>
    <font>
      <sz val="11"/>
      <name val="Arial"/>
      <family val="2"/>
    </font>
    <font>
      <i/>
      <sz val="11"/>
      <name val="Arial"/>
      <family val="2"/>
    </font>
    <font>
      <sz val="10"/>
      <color theme="0"/>
      <name val="Arial"/>
      <family val="2"/>
    </font>
    <font>
      <sz val="10"/>
      <color rgb="FF008000"/>
      <name val="Arial"/>
      <family val="2"/>
    </font>
    <font>
      <sz val="11"/>
      <color theme="9" tint="-0.499984740745262"/>
      <name val="Calibri"/>
      <family val="2"/>
      <scheme val="minor"/>
    </font>
    <font>
      <vertAlign val="superscript"/>
      <sz val="11"/>
      <color theme="1"/>
      <name val="Calibri"/>
      <family val="2"/>
      <scheme val="minor"/>
    </font>
    <font>
      <b/>
      <i/>
      <sz val="11"/>
      <color theme="0"/>
      <name val="Calibri"/>
      <family val="2"/>
      <scheme val="minor"/>
    </font>
    <font>
      <b/>
      <sz val="12"/>
      <color rgb="FFFF0000"/>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rgb="FFB3FFB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CCFF"/>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5AB81"/>
        <bgColor indexed="64"/>
      </patternFill>
    </fill>
    <fill>
      <patternFill patternType="solid">
        <fgColor rgb="FFFFCCFF"/>
        <bgColor indexed="64"/>
      </patternFill>
    </fill>
    <fill>
      <patternFill patternType="solid">
        <fgColor rgb="FFCCFFFF"/>
        <bgColor indexed="64"/>
      </patternFill>
    </fill>
    <fill>
      <patternFill patternType="solid">
        <fgColor rgb="FFFFB5A3"/>
        <bgColor indexed="64"/>
      </patternFill>
    </fill>
  </fills>
  <borders count="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9" fillId="0" borderId="0"/>
    <xf numFmtId="0" fontId="6" fillId="0" borderId="0"/>
    <xf numFmtId="0" fontId="6" fillId="0" borderId="0"/>
    <xf numFmtId="0" fontId="6" fillId="0" borderId="0"/>
  </cellStyleXfs>
  <cellXfs count="112">
    <xf numFmtId="0" fontId="0" fillId="0" borderId="0" xfId="0"/>
    <xf numFmtId="11" fontId="0" fillId="0" borderId="0" xfId="0" applyNumberFormat="1" applyAlignment="1">
      <alignment horizontal="left"/>
    </xf>
    <xf numFmtId="0" fontId="0" fillId="0" borderId="0" xfId="0" applyAlignment="1">
      <alignment horizontal="left"/>
    </xf>
    <xf numFmtId="0" fontId="0" fillId="0" borderId="0" xfId="0" applyAlignment="1" applyProtection="1">
      <alignment horizontal="left"/>
      <protection locked="0"/>
    </xf>
    <xf numFmtId="11" fontId="0" fillId="0" borderId="0" xfId="0" applyNumberFormat="1" applyAlignment="1" applyProtection="1">
      <alignment horizontal="left"/>
      <protection locked="0"/>
    </xf>
    <xf numFmtId="0" fontId="12" fillId="0" borderId="0" xfId="0" applyFont="1" applyAlignment="1">
      <alignment horizontal="left"/>
    </xf>
    <xf numFmtId="0" fontId="20" fillId="0" borderId="0" xfId="3" applyFont="1" applyAlignment="1" applyProtection="1">
      <alignment vertical="center"/>
      <protection locked="0"/>
    </xf>
    <xf numFmtId="0" fontId="6" fillId="0" borderId="0" xfId="3" applyProtection="1">
      <protection locked="0"/>
    </xf>
    <xf numFmtId="0" fontId="21" fillId="0" borderId="0" xfId="3" applyFont="1" applyAlignment="1" applyProtection="1">
      <alignment wrapText="1"/>
      <protection locked="0"/>
    </xf>
    <xf numFmtId="0" fontId="24" fillId="0" borderId="0" xfId="3" applyFont="1" applyProtection="1">
      <protection locked="0"/>
    </xf>
    <xf numFmtId="0" fontId="6" fillId="0" borderId="0" xfId="3"/>
    <xf numFmtId="0" fontId="0" fillId="0" borderId="0" xfId="0" applyAlignment="1" applyProtection="1">
      <alignment horizontal="center"/>
      <protection locked="0"/>
    </xf>
    <xf numFmtId="0" fontId="8"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8" fillId="0" borderId="0" xfId="2" applyFont="1" applyAlignment="1" applyProtection="1">
      <alignment horizontal="center"/>
      <protection locked="0"/>
    </xf>
    <xf numFmtId="0" fontId="1" fillId="0" borderId="0" xfId="0" applyFont="1" applyAlignment="1">
      <alignment horizontal="left"/>
    </xf>
    <xf numFmtId="0" fontId="0" fillId="6" borderId="0" xfId="0" applyFill="1" applyAlignment="1">
      <alignment horizontal="left"/>
    </xf>
    <xf numFmtId="0" fontId="0" fillId="5" borderId="0" xfId="0" applyFill="1" applyAlignment="1">
      <alignment horizontal="left"/>
    </xf>
    <xf numFmtId="0" fontId="12" fillId="10" borderId="0" xfId="0" applyFont="1" applyFill="1" applyAlignment="1">
      <alignment horizontal="left"/>
    </xf>
    <xf numFmtId="11" fontId="17" fillId="10" borderId="0" xfId="0" applyNumberFormat="1" applyFont="1" applyFill="1" applyAlignment="1">
      <alignment horizontal="left"/>
    </xf>
    <xf numFmtId="11" fontId="19" fillId="10" borderId="0" xfId="0" applyNumberFormat="1" applyFont="1" applyFill="1" applyAlignment="1">
      <alignment horizontal="left"/>
    </xf>
    <xf numFmtId="0" fontId="17" fillId="0" borderId="0" xfId="0" applyFont="1" applyAlignment="1">
      <alignment horizontal="left"/>
    </xf>
    <xf numFmtId="11" fontId="0" fillId="11" borderId="0" xfId="0" applyNumberFormat="1" applyFill="1" applyAlignment="1">
      <alignment horizontal="left"/>
    </xf>
    <xf numFmtId="0" fontId="18" fillId="0" borderId="0" xfId="0" applyFont="1" applyAlignment="1">
      <alignment horizontal="left"/>
    </xf>
    <xf numFmtId="0" fontId="13" fillId="0" borderId="0" xfId="0" applyFont="1" applyAlignment="1">
      <alignment horizontal="left"/>
    </xf>
    <xf numFmtId="11" fontId="13" fillId="0" borderId="0" xfId="0" applyNumberFormat="1" applyFont="1" applyAlignment="1">
      <alignment horizontal="left"/>
    </xf>
    <xf numFmtId="11" fontId="1" fillId="0" borderId="0" xfId="0" applyNumberFormat="1" applyFont="1" applyAlignment="1">
      <alignment horizontal="left"/>
    </xf>
    <xf numFmtId="11" fontId="12" fillId="0" borderId="0" xfId="0" applyNumberFormat="1" applyFont="1" applyAlignment="1">
      <alignment horizontal="left" vertical="center"/>
    </xf>
    <xf numFmtId="11" fontId="5" fillId="3" borderId="0" xfId="0" applyNumberFormat="1" applyFont="1" applyFill="1" applyAlignment="1">
      <alignment horizontal="left"/>
    </xf>
    <xf numFmtId="0" fontId="0" fillId="0" borderId="0" xfId="0" applyProtection="1">
      <protection locked="0"/>
    </xf>
    <xf numFmtId="0" fontId="2" fillId="0" borderId="0" xfId="0" applyFont="1" applyProtection="1">
      <protection locked="0"/>
    </xf>
    <xf numFmtId="0" fontId="8" fillId="0" borderId="0" xfId="0" applyFont="1" applyAlignment="1" applyProtection="1">
      <alignment vertical="center"/>
      <protection locked="0"/>
    </xf>
    <xf numFmtId="0" fontId="9" fillId="0" borderId="0" xfId="1" applyProtection="1">
      <protection locked="0"/>
    </xf>
    <xf numFmtId="0" fontId="0" fillId="0" borderId="0" xfId="0" applyAlignment="1" applyProtection="1">
      <alignment vertical="center"/>
      <protection locked="0"/>
    </xf>
    <xf numFmtId="0" fontId="8" fillId="0" borderId="0" xfId="1" applyFont="1" applyProtection="1">
      <protection locked="0"/>
    </xf>
    <xf numFmtId="0" fontId="0" fillId="0" borderId="0" xfId="0" applyAlignment="1" applyProtection="1">
      <alignment horizontal="center" vertical="center"/>
      <protection locked="0"/>
    </xf>
    <xf numFmtId="0" fontId="8" fillId="0" borderId="0" xfId="2" applyFont="1" applyProtection="1">
      <protection locked="0"/>
    </xf>
    <xf numFmtId="0" fontId="11" fillId="0" borderId="0" xfId="0" applyFont="1" applyProtection="1">
      <protection locked="0"/>
    </xf>
    <xf numFmtId="0" fontId="29" fillId="3" borderId="0" xfId="0" applyFont="1" applyFill="1" applyAlignment="1">
      <alignment horizontal="center"/>
    </xf>
    <xf numFmtId="11" fontId="5" fillId="3" borderId="0" xfId="0" applyNumberFormat="1" applyFont="1" applyFill="1" applyAlignment="1">
      <alignment horizontal="center"/>
    </xf>
    <xf numFmtId="11" fontId="1" fillId="0" borderId="0" xfId="0" applyNumberFormat="1" applyFont="1"/>
    <xf numFmtId="11" fontId="0" fillId="0" borderId="0" xfId="0" applyNumberFormat="1"/>
    <xf numFmtId="0" fontId="8" fillId="0" borderId="0" xfId="0" applyFont="1" applyProtection="1">
      <protection locked="0"/>
    </xf>
    <xf numFmtId="0" fontId="5" fillId="3" borderId="0" xfId="0" applyFont="1" applyFill="1" applyAlignment="1">
      <alignment horizontal="center"/>
    </xf>
    <xf numFmtId="164" fontId="5" fillId="3" borderId="0" xfId="0" applyNumberFormat="1" applyFont="1" applyFill="1" applyAlignment="1">
      <alignment horizontal="center"/>
    </xf>
    <xf numFmtId="0" fontId="5" fillId="3" borderId="0" xfId="0" applyFont="1" applyFill="1" applyAlignment="1">
      <alignment horizontal="center" vertical="center"/>
    </xf>
    <xf numFmtId="11" fontId="0" fillId="0" borderId="0" xfId="0" applyNumberFormat="1" applyAlignment="1">
      <alignment horizontal="right"/>
    </xf>
    <xf numFmtId="0" fontId="12" fillId="0" borderId="0" xfId="0" applyFont="1"/>
    <xf numFmtId="0" fontId="3" fillId="17" borderId="0" xfId="0" applyFont="1" applyFill="1" applyAlignment="1" applyProtection="1">
      <alignment horizontal="center"/>
      <protection locked="0"/>
    </xf>
    <xf numFmtId="0" fontId="3" fillId="18" borderId="0" xfId="0" applyFont="1" applyFill="1" applyAlignment="1" applyProtection="1">
      <alignment horizontal="center"/>
      <protection locked="0"/>
    </xf>
    <xf numFmtId="0" fontId="3" fillId="0" borderId="0" xfId="0" applyFont="1" applyAlignment="1" applyProtection="1">
      <alignment horizontal="center"/>
      <protection locked="0"/>
    </xf>
    <xf numFmtId="0" fontId="3" fillId="13" borderId="0" xfId="0" applyFont="1" applyFill="1" applyAlignment="1" applyProtection="1">
      <alignment horizontal="center"/>
      <protection locked="0"/>
    </xf>
    <xf numFmtId="0" fontId="3" fillId="14" borderId="0" xfId="0" applyFont="1" applyFill="1" applyAlignment="1" applyProtection="1">
      <alignment horizontal="center"/>
      <protection locked="0"/>
    </xf>
    <xf numFmtId="0" fontId="3" fillId="6" borderId="0" xfId="0" applyFont="1" applyFill="1" applyAlignment="1" applyProtection="1">
      <alignment horizontal="center"/>
      <protection locked="0"/>
    </xf>
    <xf numFmtId="0" fontId="3" fillId="15" borderId="0" xfId="0" applyFont="1" applyFill="1" applyAlignment="1" applyProtection="1">
      <alignment horizontal="center"/>
      <protection locked="0"/>
    </xf>
    <xf numFmtId="0" fontId="3" fillId="16" borderId="0" xfId="0" applyFont="1" applyFill="1" applyAlignment="1" applyProtection="1">
      <alignment horizontal="center"/>
      <protection locked="0"/>
    </xf>
    <xf numFmtId="0" fontId="1" fillId="0" borderId="0" xfId="0" applyFont="1" applyAlignment="1" applyProtection="1">
      <alignment horizontal="left"/>
    </xf>
    <xf numFmtId="11" fontId="0" fillId="0" borderId="0" xfId="0" applyNumberFormat="1" applyAlignment="1" applyProtection="1">
      <alignment horizontal="left"/>
    </xf>
    <xf numFmtId="11" fontId="17" fillId="4" borderId="0" xfId="0" applyNumberFormat="1" applyFont="1" applyFill="1" applyAlignment="1" applyProtection="1">
      <alignment horizontal="left"/>
    </xf>
    <xf numFmtId="11" fontId="17" fillId="2" borderId="0" xfId="0" applyNumberFormat="1" applyFont="1" applyFill="1" applyAlignment="1" applyProtection="1">
      <alignment horizontal="left"/>
    </xf>
    <xf numFmtId="0" fontId="0" fillId="0" borderId="0" xfId="0" applyAlignment="1" applyProtection="1">
      <alignment horizontal="left"/>
    </xf>
    <xf numFmtId="0" fontId="17" fillId="4" borderId="0" xfId="0" applyFont="1" applyFill="1" applyAlignment="1" applyProtection="1">
      <alignment horizontal="left"/>
    </xf>
    <xf numFmtId="0" fontId="17" fillId="2" borderId="0" xfId="0" applyFont="1" applyFill="1" applyAlignment="1" applyProtection="1">
      <alignment horizontal="left"/>
    </xf>
    <xf numFmtId="0" fontId="0" fillId="6" borderId="0" xfId="0" applyFill="1" applyAlignment="1" applyProtection="1">
      <alignment horizontal="left"/>
    </xf>
    <xf numFmtId="11" fontId="0" fillId="4" borderId="0" xfId="0" applyNumberFormat="1" applyFill="1" applyAlignment="1" applyProtection="1">
      <alignment horizontal="left"/>
    </xf>
    <xf numFmtId="0" fontId="0" fillId="5" borderId="0" xfId="0" applyFill="1" applyAlignment="1" applyProtection="1">
      <alignment horizontal="left"/>
    </xf>
    <xf numFmtId="0" fontId="12" fillId="10" borderId="0" xfId="0" applyFont="1" applyFill="1" applyAlignment="1" applyProtection="1">
      <alignment horizontal="left"/>
    </xf>
    <xf numFmtId="11" fontId="17" fillId="10" borderId="0" xfId="0" applyNumberFormat="1" applyFont="1" applyFill="1" applyAlignment="1" applyProtection="1">
      <alignment horizontal="left"/>
    </xf>
    <xf numFmtId="11" fontId="19" fillId="10" borderId="0" xfId="0" applyNumberFormat="1" applyFont="1" applyFill="1" applyAlignment="1" applyProtection="1">
      <alignment horizontal="left"/>
    </xf>
    <xf numFmtId="11" fontId="31" fillId="9" borderId="0" xfId="0" applyNumberFormat="1" applyFont="1" applyFill="1" applyAlignment="1" applyProtection="1">
      <alignment horizontal="left"/>
    </xf>
    <xf numFmtId="0" fontId="17" fillId="0" borderId="0" xfId="0" applyFont="1" applyAlignment="1" applyProtection="1">
      <alignment horizontal="left"/>
    </xf>
    <xf numFmtId="11" fontId="0" fillId="11" borderId="0" xfId="0" applyNumberFormat="1" applyFill="1" applyAlignment="1" applyProtection="1">
      <alignment horizontal="left"/>
    </xf>
    <xf numFmtId="11" fontId="0" fillId="8" borderId="0" xfId="0" applyNumberFormat="1" applyFill="1" applyAlignment="1" applyProtection="1">
      <alignment horizontal="left"/>
    </xf>
    <xf numFmtId="0" fontId="18" fillId="0" borderId="0" xfId="0" applyFont="1" applyAlignment="1" applyProtection="1">
      <alignment horizontal="left"/>
    </xf>
    <xf numFmtId="11" fontId="8" fillId="8" borderId="0" xfId="0" applyNumberFormat="1" applyFont="1" applyFill="1" applyAlignment="1" applyProtection="1">
      <alignment horizontal="left"/>
    </xf>
    <xf numFmtId="0" fontId="13" fillId="0" borderId="0" xfId="0" applyFont="1" applyAlignment="1" applyProtection="1">
      <alignment horizontal="left"/>
    </xf>
    <xf numFmtId="11" fontId="13" fillId="0" borderId="0" xfId="0" applyNumberFormat="1" applyFont="1" applyAlignment="1" applyProtection="1">
      <alignment horizontal="left"/>
    </xf>
    <xf numFmtId="11" fontId="1" fillId="0" borderId="0" xfId="0" applyNumberFormat="1" applyFont="1" applyAlignment="1" applyProtection="1">
      <alignment horizontal="left"/>
    </xf>
    <xf numFmtId="11" fontId="1" fillId="0" borderId="0" xfId="0" applyNumberFormat="1" applyFont="1" applyProtection="1"/>
    <xf numFmtId="11" fontId="12" fillId="0" borderId="0" xfId="0" applyNumberFormat="1" applyFont="1" applyAlignment="1" applyProtection="1">
      <alignment horizontal="left" vertical="center"/>
    </xf>
    <xf numFmtId="0" fontId="12" fillId="0" borderId="0" xfId="0" applyFont="1" applyAlignment="1" applyProtection="1">
      <alignment horizontal="left"/>
    </xf>
    <xf numFmtId="11" fontId="0" fillId="0" borderId="0" xfId="0" applyNumberFormat="1" applyProtection="1"/>
    <xf numFmtId="11" fontId="5" fillId="3" borderId="0" xfId="0" applyNumberFormat="1" applyFont="1" applyFill="1" applyAlignment="1" applyProtection="1">
      <alignment horizontal="left"/>
    </xf>
    <xf numFmtId="11" fontId="0" fillId="0" borderId="0" xfId="0" applyNumberFormat="1" applyAlignment="1" applyProtection="1">
      <alignment horizontal="right"/>
    </xf>
    <xf numFmtId="11" fontId="16" fillId="0" borderId="0" xfId="0" applyNumberFormat="1" applyFont="1" applyProtection="1"/>
    <xf numFmtId="0" fontId="0" fillId="0" borderId="0" xfId="0" applyProtection="1"/>
    <xf numFmtId="11" fontId="19" fillId="0" borderId="0" xfId="0" applyNumberFormat="1" applyFont="1" applyAlignment="1" applyProtection="1">
      <alignment horizontal="left"/>
    </xf>
    <xf numFmtId="11" fontId="17" fillId="0" borderId="0" xfId="0" applyNumberFormat="1" applyFont="1" applyAlignment="1" applyProtection="1">
      <alignment horizontal="left"/>
    </xf>
    <xf numFmtId="11" fontId="8" fillId="0" borderId="0" xfId="0" applyNumberFormat="1" applyFont="1" applyAlignment="1" applyProtection="1">
      <alignment horizontal="left"/>
    </xf>
    <xf numFmtId="0" fontId="6" fillId="0" borderId="0" xfId="3" applyProtection="1"/>
    <xf numFmtId="0" fontId="20" fillId="0" borderId="0" xfId="3" applyFont="1" applyAlignment="1" applyProtection="1">
      <alignment horizontal="center" vertical="center"/>
    </xf>
    <xf numFmtId="0" fontId="32" fillId="0" borderId="5" xfId="3" applyFont="1" applyBorder="1" applyAlignment="1" applyProtection="1">
      <alignment horizontal="left" vertical="center" wrapText="1"/>
    </xf>
    <xf numFmtId="0" fontId="21" fillId="0" borderId="0" xfId="3" applyFont="1" applyAlignment="1" applyProtection="1">
      <alignment wrapText="1"/>
    </xf>
    <xf numFmtId="0" fontId="22" fillId="0" borderId="0" xfId="3" applyFont="1" applyAlignment="1" applyProtection="1">
      <alignment wrapText="1"/>
    </xf>
    <xf numFmtId="0" fontId="23" fillId="0" borderId="0" xfId="3" applyFont="1" applyAlignment="1" applyProtection="1">
      <alignment horizontal="center"/>
    </xf>
    <xf numFmtId="0" fontId="24" fillId="7" borderId="1" xfId="3" applyFont="1" applyFill="1" applyBorder="1" applyAlignment="1" applyProtection="1">
      <alignment wrapText="1"/>
    </xf>
    <xf numFmtId="0" fontId="21" fillId="0" borderId="2" xfId="3" applyFont="1" applyBorder="1" applyProtection="1"/>
    <xf numFmtId="0" fontId="25" fillId="0" borderId="2" xfId="3" applyFont="1" applyBorder="1" applyProtection="1"/>
    <xf numFmtId="0" fontId="25" fillId="0" borderId="3" xfId="3" applyFont="1" applyBorder="1" applyProtection="1"/>
    <xf numFmtId="0" fontId="6" fillId="5" borderId="1" xfId="4" applyFill="1" applyBorder="1" applyProtection="1"/>
    <xf numFmtId="0" fontId="6" fillId="6" borderId="2" xfId="4" applyFill="1" applyBorder="1" applyProtection="1"/>
    <xf numFmtId="0" fontId="6" fillId="4" borderId="2" xfId="4" applyFill="1" applyBorder="1" applyProtection="1"/>
    <xf numFmtId="0" fontId="6" fillId="8" borderId="2" xfId="4" applyFill="1" applyBorder="1" applyProtection="1"/>
    <xf numFmtId="0" fontId="27" fillId="9" borderId="2" xfId="4" applyFont="1" applyFill="1" applyBorder="1" applyProtection="1"/>
    <xf numFmtId="0" fontId="6" fillId="10" borderId="2" xfId="4" applyFill="1" applyBorder="1" applyProtection="1"/>
    <xf numFmtId="0" fontId="6" fillId="11" borderId="2" xfId="4" applyFill="1" applyBorder="1" applyProtection="1"/>
    <xf numFmtId="0" fontId="6" fillId="2" borderId="2" xfId="3" applyFill="1" applyBorder="1" applyAlignment="1" applyProtection="1">
      <alignment wrapText="1"/>
    </xf>
    <xf numFmtId="0" fontId="6" fillId="12" borderId="4" xfId="3" applyFill="1" applyBorder="1" applyAlignment="1" applyProtection="1">
      <alignment wrapText="1"/>
    </xf>
    <xf numFmtId="0" fontId="6" fillId="0" borderId="3" xfId="3" applyBorder="1" applyProtection="1"/>
    <xf numFmtId="0" fontId="28" fillId="3" borderId="1" xfId="3" applyFont="1" applyFill="1" applyBorder="1" applyProtection="1"/>
    <xf numFmtId="0" fontId="16" fillId="0" borderId="3" xfId="3" applyFont="1" applyBorder="1" applyProtection="1"/>
  </cellXfs>
  <cellStyles count="5">
    <cellStyle name="Excel Built-in Normal" xfId="1" xr:uid="{00000000-0005-0000-0000-000000000000}"/>
    <cellStyle name="Excel Built-in Normal 2" xfId="2" xr:uid="{00000000-0005-0000-0000-000001000000}"/>
    <cellStyle name="Normal" xfId="0" builtinId="0"/>
    <cellStyle name="Normal 2" xfId="3" xr:uid="{79FD442C-BDA7-4B9B-9559-22E6E5A4DF0A}"/>
    <cellStyle name="Normal 2 2" xfId="4" xr:uid="{BD4A8FEF-E816-4540-BBD5-CDA53A3CB46C}"/>
  </cellStyles>
  <dxfs count="0"/>
  <tableStyles count="0" defaultTableStyle="TableStyleMedium2" defaultPivotStyle="PivotStyleLight16"/>
  <colors>
    <mruColors>
      <color rgb="FFB3FFB3"/>
      <color rgb="FFCCCCFF"/>
      <color rgb="FF2C5AB6"/>
      <color rgb="FF3366CC"/>
      <color rgb="FF0066CC"/>
      <color rgb="FF003399"/>
      <color rgb="FF0033CC"/>
      <color rgb="FF000099"/>
      <color rgb="FFE9D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85CDC-3E70-4668-8C9F-368C6FC0C2CD}">
  <sheetPr codeName="Sheet1"/>
  <dimension ref="A1:N37"/>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x14ac:dyDescent="0.2"/>
  <cols>
    <col min="1" max="1" width="9" style="7"/>
    <col min="2" max="2" width="159.140625" style="10" bestFit="1" customWidth="1"/>
    <col min="3" max="257" width="9" style="7"/>
    <col min="258" max="258" width="118.85546875" style="7" bestFit="1" customWidth="1"/>
    <col min="259" max="513" width="9" style="7"/>
    <col min="514" max="514" width="118.85546875" style="7" bestFit="1" customWidth="1"/>
    <col min="515" max="769" width="9" style="7"/>
    <col min="770" max="770" width="118.85546875" style="7" bestFit="1" customWidth="1"/>
    <col min="771" max="1025" width="9" style="7"/>
    <col min="1026" max="1026" width="118.85546875" style="7" bestFit="1" customWidth="1"/>
    <col min="1027" max="1281" width="9" style="7"/>
    <col min="1282" max="1282" width="118.85546875" style="7" bestFit="1" customWidth="1"/>
    <col min="1283" max="1537" width="9" style="7"/>
    <col min="1538" max="1538" width="118.85546875" style="7" bestFit="1" customWidth="1"/>
    <col min="1539" max="1793" width="9" style="7"/>
    <col min="1794" max="1794" width="118.85546875" style="7" bestFit="1" customWidth="1"/>
    <col min="1795" max="2049" width="9" style="7"/>
    <col min="2050" max="2050" width="118.85546875" style="7" bestFit="1" customWidth="1"/>
    <col min="2051" max="2305" width="9" style="7"/>
    <col min="2306" max="2306" width="118.85546875" style="7" bestFit="1" customWidth="1"/>
    <col min="2307" max="2561" width="9" style="7"/>
    <col min="2562" max="2562" width="118.85546875" style="7" bestFit="1" customWidth="1"/>
    <col min="2563" max="2817" width="9" style="7"/>
    <col min="2818" max="2818" width="118.85546875" style="7" bestFit="1" customWidth="1"/>
    <col min="2819" max="3073" width="9" style="7"/>
    <col min="3074" max="3074" width="118.85546875" style="7" bestFit="1" customWidth="1"/>
    <col min="3075" max="3329" width="9" style="7"/>
    <col min="3330" max="3330" width="118.85546875" style="7" bestFit="1" customWidth="1"/>
    <col min="3331" max="3585" width="9" style="7"/>
    <col min="3586" max="3586" width="118.85546875" style="7" bestFit="1" customWidth="1"/>
    <col min="3587" max="3841" width="9" style="7"/>
    <col min="3842" max="3842" width="118.85546875" style="7" bestFit="1" customWidth="1"/>
    <col min="3843" max="4097" width="9" style="7"/>
    <col min="4098" max="4098" width="118.85546875" style="7" bestFit="1" customWidth="1"/>
    <col min="4099" max="4353" width="9" style="7"/>
    <col min="4354" max="4354" width="118.85546875" style="7" bestFit="1" customWidth="1"/>
    <col min="4355" max="4609" width="9" style="7"/>
    <col min="4610" max="4610" width="118.85546875" style="7" bestFit="1" customWidth="1"/>
    <col min="4611" max="4865" width="9" style="7"/>
    <col min="4866" max="4866" width="118.85546875" style="7" bestFit="1" customWidth="1"/>
    <col min="4867" max="5121" width="9" style="7"/>
    <col min="5122" max="5122" width="118.85546875" style="7" bestFit="1" customWidth="1"/>
    <col min="5123" max="5377" width="9" style="7"/>
    <col min="5378" max="5378" width="118.85546875" style="7" bestFit="1" customWidth="1"/>
    <col min="5379" max="5633" width="9" style="7"/>
    <col min="5634" max="5634" width="118.85546875" style="7" bestFit="1" customWidth="1"/>
    <col min="5635" max="5889" width="9" style="7"/>
    <col min="5890" max="5890" width="118.85546875" style="7" bestFit="1" customWidth="1"/>
    <col min="5891" max="6145" width="9" style="7"/>
    <col min="6146" max="6146" width="118.85546875" style="7" bestFit="1" customWidth="1"/>
    <col min="6147" max="6401" width="9" style="7"/>
    <col min="6402" max="6402" width="118.85546875" style="7" bestFit="1" customWidth="1"/>
    <col min="6403" max="6657" width="9" style="7"/>
    <col min="6658" max="6658" width="118.85546875" style="7" bestFit="1" customWidth="1"/>
    <col min="6659" max="6913" width="9" style="7"/>
    <col min="6914" max="6914" width="118.85546875" style="7" bestFit="1" customWidth="1"/>
    <col min="6915" max="7169" width="9" style="7"/>
    <col min="7170" max="7170" width="118.85546875" style="7" bestFit="1" customWidth="1"/>
    <col min="7171" max="7425" width="9" style="7"/>
    <col min="7426" max="7426" width="118.85546875" style="7" bestFit="1" customWidth="1"/>
    <col min="7427" max="7681" width="9" style="7"/>
    <col min="7682" max="7682" width="118.85546875" style="7" bestFit="1" customWidth="1"/>
    <col min="7683" max="7937" width="9" style="7"/>
    <col min="7938" max="7938" width="118.85546875" style="7" bestFit="1" customWidth="1"/>
    <col min="7939" max="8193" width="9" style="7"/>
    <col min="8194" max="8194" width="118.85546875" style="7" bestFit="1" customWidth="1"/>
    <col min="8195" max="8449" width="9" style="7"/>
    <col min="8450" max="8450" width="118.85546875" style="7" bestFit="1" customWidth="1"/>
    <col min="8451" max="8705" width="9" style="7"/>
    <col min="8706" max="8706" width="118.85546875" style="7" bestFit="1" customWidth="1"/>
    <col min="8707" max="8961" width="9" style="7"/>
    <col min="8962" max="8962" width="118.85546875" style="7" bestFit="1" customWidth="1"/>
    <col min="8963" max="9217" width="9" style="7"/>
    <col min="9218" max="9218" width="118.85546875" style="7" bestFit="1" customWidth="1"/>
    <col min="9219" max="9473" width="9" style="7"/>
    <col min="9474" max="9474" width="118.85546875" style="7" bestFit="1" customWidth="1"/>
    <col min="9475" max="9729" width="9" style="7"/>
    <col min="9730" max="9730" width="118.85546875" style="7" bestFit="1" customWidth="1"/>
    <col min="9731" max="9985" width="9" style="7"/>
    <col min="9986" max="9986" width="118.85546875" style="7" bestFit="1" customWidth="1"/>
    <col min="9987" max="10241" width="9" style="7"/>
    <col min="10242" max="10242" width="118.85546875" style="7" bestFit="1" customWidth="1"/>
    <col min="10243" max="10497" width="9" style="7"/>
    <col min="10498" max="10498" width="118.85546875" style="7" bestFit="1" customWidth="1"/>
    <col min="10499" max="10753" width="9" style="7"/>
    <col min="10754" max="10754" width="118.85546875" style="7" bestFit="1" customWidth="1"/>
    <col min="10755" max="11009" width="9" style="7"/>
    <col min="11010" max="11010" width="118.85546875" style="7" bestFit="1" customWidth="1"/>
    <col min="11011" max="11265" width="9" style="7"/>
    <col min="11266" max="11266" width="118.85546875" style="7" bestFit="1" customWidth="1"/>
    <col min="11267" max="11521" width="9" style="7"/>
    <col min="11522" max="11522" width="118.85546875" style="7" bestFit="1" customWidth="1"/>
    <col min="11523" max="11777" width="9" style="7"/>
    <col min="11778" max="11778" width="118.85546875" style="7" bestFit="1" customWidth="1"/>
    <col min="11779" max="12033" width="9" style="7"/>
    <col min="12034" max="12034" width="118.85546875" style="7" bestFit="1" customWidth="1"/>
    <col min="12035" max="12289" width="9" style="7"/>
    <col min="12290" max="12290" width="118.85546875" style="7" bestFit="1" customWidth="1"/>
    <col min="12291" max="12545" width="9" style="7"/>
    <col min="12546" max="12546" width="118.85546875" style="7" bestFit="1" customWidth="1"/>
    <col min="12547" max="12801" width="9" style="7"/>
    <col min="12802" max="12802" width="118.85546875" style="7" bestFit="1" customWidth="1"/>
    <col min="12803" max="13057" width="9" style="7"/>
    <col min="13058" max="13058" width="118.85546875" style="7" bestFit="1" customWidth="1"/>
    <col min="13059" max="13313" width="9" style="7"/>
    <col min="13314" max="13314" width="118.85546875" style="7" bestFit="1" customWidth="1"/>
    <col min="13315" max="13569" width="9" style="7"/>
    <col min="13570" max="13570" width="118.85546875" style="7" bestFit="1" customWidth="1"/>
    <col min="13571" max="13825" width="9" style="7"/>
    <col min="13826" max="13826" width="118.85546875" style="7" bestFit="1" customWidth="1"/>
    <col min="13827" max="14081" width="9" style="7"/>
    <col min="14082" max="14082" width="118.85546875" style="7" bestFit="1" customWidth="1"/>
    <col min="14083" max="14337" width="9" style="7"/>
    <col min="14338" max="14338" width="118.85546875" style="7" bestFit="1" customWidth="1"/>
    <col min="14339" max="14593" width="9" style="7"/>
    <col min="14594" max="14594" width="118.85546875" style="7" bestFit="1" customWidth="1"/>
    <col min="14595" max="14849" width="9" style="7"/>
    <col min="14850" max="14850" width="118.85546875" style="7" bestFit="1" customWidth="1"/>
    <col min="14851" max="15105" width="9" style="7"/>
    <col min="15106" max="15106" width="118.85546875" style="7" bestFit="1" customWidth="1"/>
    <col min="15107" max="15361" width="9" style="7"/>
    <col min="15362" max="15362" width="118.85546875" style="7" bestFit="1" customWidth="1"/>
    <col min="15363" max="15617" width="9" style="7"/>
    <col min="15618" max="15618" width="118.85546875" style="7" bestFit="1" customWidth="1"/>
    <col min="15619" max="15873" width="9" style="7"/>
    <col min="15874" max="15874" width="118.85546875" style="7" bestFit="1" customWidth="1"/>
    <col min="15875" max="16129" width="9" style="7"/>
    <col min="16130" max="16130" width="118.85546875" style="7" bestFit="1" customWidth="1"/>
    <col min="16131" max="16384" width="9" style="7"/>
  </cols>
  <sheetData>
    <row r="1" spans="1:14" ht="28.5" thickBot="1" x14ac:dyDescent="0.25">
      <c r="A1" s="90"/>
      <c r="B1" s="91" t="s">
        <v>304</v>
      </c>
      <c r="C1" s="6"/>
      <c r="D1" s="6"/>
      <c r="E1" s="6"/>
      <c r="F1" s="6"/>
      <c r="G1" s="6"/>
      <c r="H1" s="6"/>
      <c r="I1" s="6"/>
      <c r="J1" s="6"/>
      <c r="K1" s="6"/>
      <c r="L1" s="6"/>
      <c r="M1" s="6"/>
      <c r="N1" s="6"/>
    </row>
    <row r="2" spans="1:14" ht="48" thickBot="1" x14ac:dyDescent="0.3">
      <c r="A2" s="90"/>
      <c r="B2" s="92" t="s">
        <v>425</v>
      </c>
      <c r="C2" s="8"/>
      <c r="D2" s="8"/>
      <c r="E2" s="8"/>
      <c r="F2" s="8"/>
      <c r="G2" s="8"/>
      <c r="H2" s="8"/>
      <c r="I2" s="8"/>
      <c r="J2" s="8"/>
      <c r="K2" s="8"/>
      <c r="L2" s="8"/>
      <c r="M2" s="8"/>
      <c r="N2" s="8"/>
    </row>
    <row r="3" spans="1:14" ht="15" x14ac:dyDescent="0.25">
      <c r="A3" s="90"/>
      <c r="B3" s="93"/>
      <c r="C3" s="8"/>
      <c r="D3" s="8"/>
      <c r="E3" s="8"/>
      <c r="F3" s="8"/>
      <c r="G3" s="8"/>
      <c r="H3" s="8"/>
      <c r="I3" s="8"/>
      <c r="J3" s="8"/>
      <c r="K3" s="8"/>
      <c r="L3" s="8"/>
      <c r="M3" s="8"/>
      <c r="N3" s="8"/>
    </row>
    <row r="4" spans="1:14" ht="60.75" x14ac:dyDescent="0.25">
      <c r="A4" s="90"/>
      <c r="B4" s="94" t="s">
        <v>433</v>
      </c>
      <c r="C4" s="8"/>
      <c r="D4" s="8"/>
      <c r="E4" s="8"/>
      <c r="F4" s="8"/>
      <c r="G4" s="8"/>
      <c r="H4" s="8"/>
      <c r="I4" s="8"/>
      <c r="J4" s="8"/>
      <c r="K4" s="8"/>
      <c r="L4" s="8"/>
      <c r="M4" s="8"/>
      <c r="N4" s="8"/>
    </row>
    <row r="5" spans="1:14" x14ac:dyDescent="0.2">
      <c r="A5" s="90"/>
      <c r="B5" s="90"/>
    </row>
    <row r="6" spans="1:14" ht="16.5" thickBot="1" x14ac:dyDescent="0.3">
      <c r="A6" s="90"/>
      <c r="B6" s="95" t="s">
        <v>305</v>
      </c>
    </row>
    <row r="7" spans="1:14" ht="45" x14ac:dyDescent="0.25">
      <c r="A7" s="90"/>
      <c r="B7" s="96" t="s">
        <v>426</v>
      </c>
      <c r="C7" s="9"/>
      <c r="D7" s="9"/>
      <c r="E7" s="9"/>
      <c r="F7" s="9"/>
      <c r="G7" s="9"/>
      <c r="H7" s="9"/>
      <c r="I7" s="9"/>
      <c r="J7" s="9"/>
      <c r="K7" s="9"/>
      <c r="L7" s="9"/>
      <c r="M7" s="9"/>
      <c r="N7" s="9"/>
    </row>
    <row r="8" spans="1:14" ht="15" x14ac:dyDescent="0.25">
      <c r="A8" s="90"/>
      <c r="B8" s="97"/>
    </row>
    <row r="9" spans="1:14" ht="14.25" x14ac:dyDescent="0.2">
      <c r="A9" s="90"/>
      <c r="B9" s="98" t="s">
        <v>306</v>
      </c>
    </row>
    <row r="10" spans="1:14" ht="14.25" x14ac:dyDescent="0.2">
      <c r="A10" s="90"/>
      <c r="B10" s="98" t="s">
        <v>307</v>
      </c>
    </row>
    <row r="11" spans="1:14" ht="14.25" x14ac:dyDescent="0.2">
      <c r="A11" s="90"/>
      <c r="B11" s="98"/>
    </row>
    <row r="12" spans="1:14" ht="14.25" x14ac:dyDescent="0.2">
      <c r="A12" s="90"/>
      <c r="B12" s="98" t="s">
        <v>427</v>
      </c>
    </row>
    <row r="13" spans="1:14" ht="15" thickBot="1" x14ac:dyDescent="0.25">
      <c r="A13" s="90"/>
      <c r="B13" s="99" t="s">
        <v>428</v>
      </c>
    </row>
    <row r="14" spans="1:14" x14ac:dyDescent="0.2">
      <c r="A14" s="90"/>
      <c r="B14" s="90"/>
    </row>
    <row r="15" spans="1:14" x14ac:dyDescent="0.2">
      <c r="A15" s="90"/>
      <c r="B15" s="90"/>
    </row>
    <row r="16" spans="1:14" ht="16.5" thickBot="1" x14ac:dyDescent="0.3">
      <c r="A16" s="90"/>
      <c r="B16" s="95" t="s">
        <v>308</v>
      </c>
    </row>
    <row r="17" spans="1:2" x14ac:dyDescent="0.2">
      <c r="A17" s="90"/>
      <c r="B17" s="100" t="s">
        <v>309</v>
      </c>
    </row>
    <row r="18" spans="1:2" x14ac:dyDescent="0.2">
      <c r="A18" s="90"/>
      <c r="B18" s="101" t="s">
        <v>310</v>
      </c>
    </row>
    <row r="19" spans="1:2" x14ac:dyDescent="0.2">
      <c r="A19" s="90"/>
      <c r="B19" s="102" t="s">
        <v>311</v>
      </c>
    </row>
    <row r="20" spans="1:2" x14ac:dyDescent="0.2">
      <c r="A20" s="90"/>
      <c r="B20" s="103" t="s">
        <v>431</v>
      </c>
    </row>
    <row r="21" spans="1:2" x14ac:dyDescent="0.2">
      <c r="A21" s="90"/>
      <c r="B21" s="104" t="s">
        <v>396</v>
      </c>
    </row>
    <row r="22" spans="1:2" x14ac:dyDescent="0.2">
      <c r="A22" s="90"/>
      <c r="B22" s="105" t="s">
        <v>429</v>
      </c>
    </row>
    <row r="23" spans="1:2" x14ac:dyDescent="0.2">
      <c r="A23" s="90"/>
      <c r="B23" s="106" t="s">
        <v>430</v>
      </c>
    </row>
    <row r="24" spans="1:2" x14ac:dyDescent="0.2">
      <c r="A24" s="90"/>
      <c r="B24" s="107" t="s">
        <v>432</v>
      </c>
    </row>
    <row r="25" spans="1:2" x14ac:dyDescent="0.2">
      <c r="A25" s="90"/>
      <c r="B25" s="108" t="s">
        <v>312</v>
      </c>
    </row>
    <row r="26" spans="1:2" ht="13.5" thickBot="1" x14ac:dyDescent="0.25">
      <c r="A26" s="90"/>
      <c r="B26" s="109" t="s">
        <v>313</v>
      </c>
    </row>
    <row r="27" spans="1:2" x14ac:dyDescent="0.2">
      <c r="A27" s="90"/>
      <c r="B27" s="90"/>
    </row>
    <row r="28" spans="1:2" ht="16.5" thickBot="1" x14ac:dyDescent="0.3">
      <c r="A28" s="90"/>
      <c r="B28" s="95" t="s">
        <v>314</v>
      </c>
    </row>
    <row r="29" spans="1:2" x14ac:dyDescent="0.2">
      <c r="A29" s="90"/>
      <c r="B29" s="110" t="s">
        <v>315</v>
      </c>
    </row>
    <row r="30" spans="1:2" ht="13.5" thickBot="1" x14ac:dyDescent="0.25">
      <c r="A30" s="90"/>
      <c r="B30" s="111" t="s">
        <v>316</v>
      </c>
    </row>
    <row r="31" spans="1:2" x14ac:dyDescent="0.2">
      <c r="A31" s="90"/>
      <c r="B31" s="90"/>
    </row>
    <row r="32" spans="1:2" x14ac:dyDescent="0.2">
      <c r="A32" s="90"/>
      <c r="B32" s="90"/>
    </row>
    <row r="33" spans="1:2" x14ac:dyDescent="0.2">
      <c r="A33" s="90"/>
      <c r="B33" s="90"/>
    </row>
    <row r="34" spans="1:2" x14ac:dyDescent="0.2">
      <c r="A34" s="90"/>
      <c r="B34" s="90"/>
    </row>
    <row r="35" spans="1:2" x14ac:dyDescent="0.2">
      <c r="A35" s="90"/>
      <c r="B35" s="90"/>
    </row>
    <row r="36" spans="1:2" x14ac:dyDescent="0.2">
      <c r="A36" s="90"/>
      <c r="B36" s="90"/>
    </row>
    <row r="37" spans="1:2" x14ac:dyDescent="0.2">
      <c r="A37" s="90"/>
      <c r="B37" s="90"/>
    </row>
  </sheetData>
  <sheetProtection algorithmName="SHA-512" hashValue="0g7uGF+Ps0O173pmK74CdhKu2q9xEs05xn29HpsepdT5IsfQBlPQWQnfphpg1dJaT9JOFvyGl50nZkfQ7yh0uw==" saltValue="If/xiZ9AJUi5U39tBtezsw==" spinCount="100000" sheet="1" objects="1" scenarios="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9" tint="-0.499984740745262"/>
  </sheetPr>
  <dimension ref="A1:Z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3.5703125" style="2" bestFit="1" customWidth="1"/>
    <col min="12" max="13" width="15.42578125" style="2" bestFit="1" customWidth="1"/>
    <col min="14" max="14" width="16.42578125" style="2" bestFit="1" customWidth="1"/>
    <col min="15" max="15" width="13.85546875"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1.28515625" style="2" bestFit="1" customWidth="1"/>
    <col min="22" max="22" width="11.5703125" style="2" bestFit="1" customWidth="1"/>
    <col min="23" max="23" width="10.7109375" style="2" bestFit="1" customWidth="1"/>
    <col min="24" max="24" width="11" style="2" bestFit="1" customWidth="1"/>
    <col min="25" max="26" width="11.4257812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f>IFERROR((s_DL/(s_RadSpec!G2*s_EF_iw*s_ED_ind*s_IRS_iw*(1/1000)))*1,".")</f>
        <v>25461.165357538415</v>
      </c>
      <c r="D2" s="58">
        <f>IFERROR(IF(A2="H-3",(s_DL/(s_RadSpec!F2*s_EF_iw*s_ED_ind*(s_ET_iw_o+s_ET_iw_i)*(1/24)*s_IRA_iw*(1/17)*1000))*1,(s_DL/(s_RadSpec!F2*s_EF_iw*s_ED_ind*(s_ET_iw_o+s_ET_iw_i)*(1/24)*s_IRA_iw*(1/s_PEF_wind)*1000))*1),".")</f>
        <v>132853.91404571806</v>
      </c>
      <c r="E2" s="58">
        <f>IFERROR((s_DL/(s_RadSpec!E2*s_EF_iw*(1/365)*s_ED_ind*s_RadSpec!O2*(s_ET_iw_o+s_ET_iw_i)*(1/24)*s_RadSpec!Y2))*1,".")</f>
        <v>399826.13430708449</v>
      </c>
      <c r="F2" s="58">
        <f t="shared" ref="F2:F30" si="0">IFERROR(IF(AND(C2&lt;&gt;".",D2&lt;&gt;".",E2&lt;&gt;"."),1/((1/C2)+(1/D2)+(1/E2)),IF(AND(C2&lt;&gt;".",D2&lt;&gt;".",E2="."), 1/((1/C2)+(1/D2)),IF(AND(C2&lt;&gt;".",D2=".",E2&lt;&gt;"."),1/((1/C2)+(1/E2)),IF(AND(C2=".",D2&lt;&gt;".",E2&lt;&gt;"."),1/((1/D2)+(1/E2)),IF(AND(C2&lt;&gt;".",D2=".",E2="."),1/((1/C2)),IF(AND(C2=".",D2&lt;&gt;".",E2="."),1/((1/D2)),IF(AND(C2=".",D2=".",E2&lt;&gt;"."),1/((1/E2)),IF(AND(C2=".",D2=".",E2="."),0)))))))),0)</f>
        <v>20282.473282164054</v>
      </c>
      <c r="G2" s="65">
        <f t="shared" ref="G2:G30" si="1">s_C*s_EF_iw*s_ED_ind*s_IRS_iw*(1/1000)*1</f>
        <v>6.875</v>
      </c>
      <c r="H2" s="65">
        <f t="shared" ref="H2:H30" si="2">s_C*s_EF_iw*s_ED_ind*(s_ET_iw_o+s_ET_iw_i)*(1/24)*s_IRA_iw*(1/s_PEF_wind)*1000*1</f>
        <v>5.5401465066476623E-3</v>
      </c>
      <c r="I2" s="65">
        <f>s_C*s_EF_iw*(1/365)*s_ED_ind*(s_ET_iw_o+s_ET_iw_i)*(1/24)*s_RadSpec!Y2*s_RadSpec!O2*1</f>
        <v>1.1827842239383235E-3</v>
      </c>
      <c r="J2" s="58"/>
      <c r="K2" s="58">
        <f>IFERROR((s_DL/(s_RadSpec!E2*s_EF_iw*(1/365)*s_ED_ind*s_RadSpec!O2*(s_ET_iw_o+s_ET_iw_i)*(1/24)*s_RadSpec!Y2))*1,".")</f>
        <v>399826.13430708449</v>
      </c>
      <c r="L2" s="58">
        <f>IFERROR((s_DL/(s_RadSpec!K2*s_EF_iw*(1/365)*s_ED_ind*s_RadSpec!P2*(s_ET_iw_o+s_ET_iw_i)*(1/24)*s_RadSpec!Z2))*1,".")</f>
        <v>2929368.5416631955</v>
      </c>
      <c r="M2" s="58">
        <f>IFERROR((s_DL/(s_RadSpec!L2*s_EF_iw*(1/365)*s_ED_ind*s_RadSpec!Q2*(s_ET_iw_o+s_ET_iw_i)*(1/24)*s_RadSpec!AA2))*1,".")</f>
        <v>761702.20188923506</v>
      </c>
      <c r="N2" s="58">
        <f>IFERROR((s_DL/(s_RadSpec!M2*s_EF_iw*(1/365)*s_ED_ind*s_RadSpec!R2*(s_ET_iw_o+s_ET_iw_i)*(1/24)*s_RadSpec!AB2))*1,".")</f>
        <v>469676.90161818115</v>
      </c>
      <c r="O2" s="58">
        <f>IFERROR((s_DL/(s_RadSpec!I2*s_EF_iw*(1/365)*s_ED_ind*s_RadSpec!N2*(s_ET_iw_o+s_ET_iw_i)*(1/24)*s_RadSpec!X2))*1,".")</f>
        <v>21916548.404327519</v>
      </c>
      <c r="P2" s="65">
        <f>s_C*s_EF_iw*(1/365)*s_ED_ind*(s_ET_iw_o+s_ET_iw_i)*(1/24)*s_RadSpec!Y2*s_RadSpec!O2*1</f>
        <v>1.1827842239383235E-3</v>
      </c>
      <c r="Q2" s="65">
        <f>s_C*s_EF_iw*(1/365)*s_ED_ind*(s_ET_iw_o+s_ET_iw_i)*(1/24)*s_RadSpec!Z2*s_RadSpec!P2*1</f>
        <v>5.8497605524000459E-4</v>
      </c>
      <c r="R2" s="65">
        <f>s_C*s_EF_iw*(1/365)*s_ED_ind*(s_ET_iw_o+s_ET_iw_i)*(1/24)*s_RadSpec!AA2*s_RadSpec!Q2*1</f>
        <v>8.6128673457440625E-4</v>
      </c>
      <c r="S2" s="65">
        <f>s_C*s_EF_iw*(1/365)*s_ED_ind*(s_ET_iw_o+s_ET_iw_i)*(1/24)*s_RadSpec!AB2*s_RadSpec!R2*1</f>
        <v>1.0361705402493462E-3</v>
      </c>
      <c r="T2" s="65">
        <f>s_C*s_EF_iw*(1/365)*s_ED_ind*(s_ET_iw_o+s_ET_iw_i)*(1/24)*s_RadSpec!X2*s_RadSpec!N2*1</f>
        <v>7.3922970021838381E-5</v>
      </c>
      <c r="U2" s="58">
        <f>IFERROR(s_DL/(s_RadSpec!F2*s_EF_iw*s_ED_ind*(s_ET_iw_o+s_ET_iw_i)*(1/24)*s_IRA_iw),".")</f>
        <v>0.42823572235336943</v>
      </c>
      <c r="V2" s="58">
        <f>IFERROR(s_DL/(s_RadSpec!H2*s_EF_iw*(1/365)*s_ED_ind*(s_ET_iw_o+s_ET_iw_i)*(1/24)*s_GSF_a),".")</f>
        <v>0.75321353913374245</v>
      </c>
      <c r="W2" s="58">
        <f>IFERROR(IF(AND(U2&lt;&gt;".",V2&lt;&gt;"."),1/((1/U2)+(1/V2)),IF(AND(U2&lt;&gt;".",V2="."),1/((1/U2)),IF(AND(U2=".",V2&lt;&gt;"."),1/((1/V2)),IF(AND(U2=".",V2="."),".")))),".")</f>
        <v>0.27301463933480541</v>
      </c>
      <c r="X2" s="65">
        <f t="shared" ref="X2:X30" si="3">s_C*s_EF_iw*s_ED_ind*(s_ET_iw_o+s_ET_iw_i)*(1/24)*s_IRA_iw*1</f>
        <v>1718.75</v>
      </c>
      <c r="Y2" s="65">
        <f t="shared" ref="Y2:Y30" si="4">s_C*s_EF_iw*(1/365)*s_ED_ind*(s_ET_iw_o+s_ET_iw_i)*(1/24)*s_GSF_a*1</f>
        <v>0.3139269406392694</v>
      </c>
      <c r="Z2" s="58"/>
    </row>
    <row r="3" spans="1:26" x14ac:dyDescent="0.25">
      <c r="A3" s="66" t="s">
        <v>1</v>
      </c>
      <c r="B3" s="61" t="s">
        <v>261</v>
      </c>
      <c r="C3" s="58">
        <f>IFERROR((s_DL/(s_RadSpec!G3*s_EF_iw*s_ED_ind*s_IRS_iw*(1/1000)))*1,".")</f>
        <v>4817.6518764754055</v>
      </c>
      <c r="D3" s="58">
        <f>IFERROR(IF(A3="H-3",(s_DL/(s_RadSpec!F3*s_EF_iw*s_ED_ind*(s_ET_iw_o+s_ET_iw_i)*(1/24)*s_IRA_iw*(1/17)*1000))*1,(s_DL/(s_RadSpec!F3*s_EF_iw*s_ED_ind*(s_ET_iw_o+s_ET_iw_i)*(1/24)*s_IRA_iw*(1/s_PEF_wind)*1000))*1),".")</f>
        <v>12432.201130883708</v>
      </c>
      <c r="E3" s="58">
        <f>IFERROR((s_DL/(s_RadSpec!E3*s_EF_iw*(1/365)*s_ED_ind*s_RadSpec!O3*(s_ET_iw_o+s_ET_iw_i)*(1/24)*s_RadSpec!Y3))*1,".")</f>
        <v>74598149.958893761</v>
      </c>
      <c r="F3" s="58">
        <f t="shared" si="0"/>
        <v>3471.9849185763387</v>
      </c>
      <c r="G3" s="65">
        <f t="shared" si="1"/>
        <v>6.875</v>
      </c>
      <c r="H3" s="65">
        <f t="shared" si="2"/>
        <v>5.5401465066476623E-3</v>
      </c>
      <c r="I3" s="65">
        <f>s_C*s_EF_iw*(1/365)*s_ED_ind*(s_ET_iw_o+s_ET_iw_i)*(1/24)*s_RadSpec!Y3*s_RadSpec!O3*1</f>
        <v>9.0153377824610671E-6</v>
      </c>
      <c r="J3" s="58"/>
      <c r="K3" s="58">
        <f>IFERROR((s_DL/(s_RadSpec!E3*s_EF_iw*(1/365)*s_ED_ind*s_RadSpec!O3*(s_ET_iw_o+s_ET_iw_i)*(1/24)*s_RadSpec!Y3))*1,".")</f>
        <v>74598149.958893761</v>
      </c>
      <c r="L3" s="58">
        <f>IFERROR((s_DL/(s_RadSpec!K3*s_EF_iw*(1/365)*s_ED_ind*s_RadSpec!P3*(s_ET_iw_o+s_ET_iw_i)*(1/24)*s_RadSpec!Z3))*1,".")</f>
        <v>212399592.03013882</v>
      </c>
      <c r="M3" s="58">
        <f>IFERROR((s_DL/(s_RadSpec!L3*s_EF_iw*(1/365)*s_ED_ind*s_RadSpec!Q3*(s_ET_iw_o+s_ET_iw_i)*(1/24)*s_RadSpec!AA3))*1,".")</f>
        <v>85301967.540778831</v>
      </c>
      <c r="N3" s="58">
        <f>IFERROR((s_DL/(s_RadSpec!M3*s_EF_iw*(1/365)*s_ED_ind*s_RadSpec!R3*(s_ET_iw_o+s_ET_iw_i)*(1/24)*s_RadSpec!AB3))*1,".")</f>
        <v>81744655.883816063</v>
      </c>
      <c r="O3" s="58">
        <f>IFERROR((s_DL/(s_RadSpec!I3*s_EF_iw*(1/365)*s_ED_ind*s_RadSpec!N3*(s_ET_iw_o+s_ET_iw_i)*(1/24)*s_RadSpec!X3))*1,".")</f>
        <v>236559247.6414133</v>
      </c>
      <c r="P3" s="65">
        <f>s_C*s_EF_iw*(1/365)*s_ED_ind*(s_ET_iw_o+s_ET_iw_i)*(1/24)*s_RadSpec!Y3*s_RadSpec!O3*1</f>
        <v>9.0153377824610671E-6</v>
      </c>
      <c r="Q3" s="65">
        <f>s_C*s_EF_iw*(1/365)*s_ED_ind*(s_ET_iw_o+s_ET_iw_i)*(1/24)*s_RadSpec!Z3*s_RadSpec!P3*1</f>
        <v>6.4295915248084663E-6</v>
      </c>
      <c r="R3" s="65">
        <f>s_C*s_EF_iw*(1/365)*s_ED_ind*(s_ET_iw_o+s_ET_iw_i)*(1/24)*s_RadSpec!AA3*s_RadSpec!Q3*1</f>
        <v>8.480712873986233E-6</v>
      </c>
      <c r="S3" s="65">
        <f>s_C*s_EF_iw*(1/365)*s_ED_ind*(s_ET_iw_o+s_ET_iw_i)*(1/24)*s_RadSpec!AB3*s_RadSpec!R3*1</f>
        <v>8.2271741504665045E-6</v>
      </c>
      <c r="T3" s="65">
        <f>s_C*s_EF_iw*(1/365)*s_ED_ind*(s_ET_iw_o+s_ET_iw_i)*(1/24)*s_RadSpec!X3*s_RadSpec!N3*1</f>
        <v>4.1469526215227161E-6</v>
      </c>
      <c r="U3" s="58">
        <f>IFERROR(s_DL/(s_RadSpec!F3*s_EF_iw*s_ED_ind*(s_ET_iw_o+s_ET_iw_i)*(1/24)*s_IRA_iw),".")</f>
        <v>4.0073434568847412E-2</v>
      </c>
      <c r="V3" s="58">
        <f>IFERROR(s_DL/(s_RadSpec!H3*s_EF_iw*(1/365)*s_ED_ind*(s_ET_iw_o+s_ET_iw_i)*(1/24)*s_GSF_a),".")</f>
        <v>0.63440307016324149</v>
      </c>
      <c r="W3" s="58">
        <f t="shared" ref="W3:W30" si="5">IFERROR(IF(AND(U3&lt;&gt;".",V3&lt;&gt;"."),1/((1/U3)+(1/V3)),IF(AND(U3&lt;&gt;".",V3="."),1/((1/U3)),IF(AND(U3=".",V3&lt;&gt;"."),1/((1/V3)),IF(AND(U3=".",V3="."),".")))),".")</f>
        <v>3.769250632764564E-2</v>
      </c>
      <c r="X3" s="65">
        <f t="shared" si="3"/>
        <v>1718.75</v>
      </c>
      <c r="Y3" s="65">
        <f t="shared" si="4"/>
        <v>0.3139269406392694</v>
      </c>
      <c r="Z3" s="61"/>
    </row>
    <row r="4" spans="1:26" x14ac:dyDescent="0.25">
      <c r="A4" s="64" t="s">
        <v>2</v>
      </c>
      <c r="B4" s="61" t="s">
        <v>274</v>
      </c>
      <c r="C4" s="58" t="str">
        <f>IFERROR((s_DL/(s_RadSpec!G4*s_EF_iw*s_ED_ind*s_IRS_iw*(1/1000)))*1,".")</f>
        <v>.</v>
      </c>
      <c r="D4" s="58" t="str">
        <f>IFERROR(IF(A4="H-3",(s_DL/(s_RadSpec!F4*s_EF_iw*s_ED_ind*(s_ET_iw_o+s_ET_iw_i)*(1/24)*s_IRA_iw*(1/17)*1000))*1,(s_DL/(s_RadSpec!F4*s_EF_iw*s_ED_ind*(s_ET_iw_o+s_ET_iw_i)*(1/24)*s_IRA_iw*(1/s_PEF_wind)*1000))*1),".")</f>
        <v>.</v>
      </c>
      <c r="E4" s="58">
        <f>IFERROR((s_DL/(s_RadSpec!E4*s_EF_iw*(1/365)*s_ED_ind*s_RadSpec!O4*(s_ET_iw_o+s_ET_iw_i)*(1/24)*s_RadSpec!Y4))*1,".")</f>
        <v>8702922.2573575042</v>
      </c>
      <c r="F4" s="58">
        <f t="shared" si="0"/>
        <v>8702922.2573575042</v>
      </c>
      <c r="G4" s="65">
        <f t="shared" si="1"/>
        <v>6.875</v>
      </c>
      <c r="H4" s="65">
        <f t="shared" si="2"/>
        <v>5.5401465066476623E-3</v>
      </c>
      <c r="I4" s="65">
        <f>s_C*s_EF_iw*(1/365)*s_ED_ind*(s_ET_iw_o+s_ET_iw_i)*(1/24)*s_RadSpec!Y4*s_RadSpec!O4*1</f>
        <v>2.4217221135029348E-3</v>
      </c>
      <c r="J4" s="58"/>
      <c r="K4" s="58">
        <f>IFERROR((s_DL/(s_RadSpec!E4*s_EF_iw*(1/365)*s_ED_ind*s_RadSpec!O4*(s_ET_iw_o+s_ET_iw_i)*(1/24)*s_RadSpec!Y4))*1,".")</f>
        <v>8702922.2573575042</v>
      </c>
      <c r="L4" s="58">
        <f>IFERROR((s_DL/(s_RadSpec!K4*s_EF_iw*(1/365)*s_ED_ind*s_RadSpec!P4*(s_ET_iw_o+s_ET_iw_i)*(1/24)*s_RadSpec!Z4))*1,".")</f>
        <v>62626969.746884115</v>
      </c>
      <c r="M4" s="58">
        <f>IFERROR((s_DL/(s_RadSpec!L4*s_EF_iw*(1/365)*s_ED_ind*s_RadSpec!Q4*(s_ET_iw_o+s_ET_iw_i)*(1/24)*s_RadSpec!AA4))*1,".")</f>
        <v>16137962.589486733</v>
      </c>
      <c r="N4" s="58">
        <f>IFERROR((s_DL/(s_RadSpec!M4*s_EF_iw*(1/365)*s_ED_ind*s_RadSpec!R4*(s_ET_iw_o+s_ET_iw_i)*(1/24)*s_RadSpec!AB4))*1,".")</f>
        <v>9507257.6865336113</v>
      </c>
      <c r="O4" s="58">
        <f>IFERROR((s_DL/(s_RadSpec!I4*s_EF_iw*(1/365)*s_ED_ind*s_RadSpec!N4*(s_ET_iw_o+s_ET_iw_i)*(1/24)*s_RadSpec!X4))*1,".")</f>
        <v>117238766.95943347</v>
      </c>
      <c r="P4" s="65">
        <f>s_C*s_EF_iw*(1/365)*s_ED_ind*(s_ET_iw_o+s_ET_iw_i)*(1/24)*s_RadSpec!Y4*s_RadSpec!O4*1</f>
        <v>2.4217221135029348E-3</v>
      </c>
      <c r="Q4" s="65">
        <f>s_C*s_EF_iw*(1/365)*s_ED_ind*(s_ET_iw_o+s_ET_iw_i)*(1/24)*s_RadSpec!Z4*s_RadSpec!P4*1</f>
        <v>1.4840182648401825E-3</v>
      </c>
      <c r="R4" s="65">
        <f>s_C*s_EF_iw*(1/365)*s_ED_ind*(s_ET_iw_o+s_ET_iw_i)*(1/24)*s_RadSpec!AA4*s_RadSpec!Q4*1</f>
        <v>2.0629484670580569E-3</v>
      </c>
      <c r="S4" s="65">
        <f>s_C*s_EF_iw*(1/365)*s_ED_ind*(s_ET_iw_o+s_ET_iw_i)*(1/24)*s_RadSpec!AB4*s_RadSpec!R4*1</f>
        <v>2.3698531015205284E-3</v>
      </c>
      <c r="T4" s="65">
        <f>s_C*s_EF_iw*(1/365)*s_ED_ind*(s_ET_iw_o+s_ET_iw_i)*(1/24)*s_RadSpec!X4*s_RadSpec!N4*1</f>
        <v>8.0357866580205921E-4</v>
      </c>
      <c r="U4" s="58" t="str">
        <f>IFERROR(s_DL/(s_RadSpec!F4*s_EF_iw*s_ED_ind*(s_ET_iw_o+s_ET_iw_i)*(1/24)*s_IRA_iw),".")</f>
        <v>.</v>
      </c>
      <c r="V4" s="58">
        <f>IFERROR(s_DL/(s_RadSpec!H4*s_EF_iw*(1/365)*s_ED_ind*(s_ET_iw_o+s_ET_iw_i)*(1/24)*s_GSF_a),".")</f>
        <v>40.218760674499833</v>
      </c>
      <c r="W4" s="58">
        <f t="shared" si="5"/>
        <v>40.218760674499833</v>
      </c>
      <c r="X4" s="65">
        <f t="shared" si="3"/>
        <v>1718.75</v>
      </c>
      <c r="Y4" s="65">
        <f t="shared" si="4"/>
        <v>0.3139269406392694</v>
      </c>
      <c r="Z4" s="61"/>
    </row>
    <row r="5" spans="1:26" x14ac:dyDescent="0.25">
      <c r="A5" s="64" t="s">
        <v>3</v>
      </c>
      <c r="B5" s="61" t="s">
        <v>274</v>
      </c>
      <c r="C5" s="58" t="str">
        <f>IFERROR((s_DL/(s_RadSpec!G5*s_EF_iw*s_ED_ind*s_IRS_iw*(1/1000)))*1,".")</f>
        <v>.</v>
      </c>
      <c r="D5" s="58" t="str">
        <f>IFERROR(IF(A5="H-3",(s_DL/(s_RadSpec!F5*s_EF_iw*s_ED_ind*(s_ET_iw_o+s_ET_iw_i)*(1/24)*s_IRA_iw*(1/17)*1000))*1,(s_DL/(s_RadSpec!F5*s_EF_iw*s_ED_ind*(s_ET_iw_o+s_ET_iw_i)*(1/24)*s_IRA_iw*(1/s_PEF_wind)*1000))*1),".")</f>
        <v>.</v>
      </c>
      <c r="E5" s="58" t="str">
        <f>IFERROR((s_DL/(s_RadSpec!E5*s_EF_iw*(1/365)*s_ED_ind*s_RadSpec!O5*(s_ET_iw_o+s_ET_iw_i)*(1/24)*s_RadSpec!Y5))*1,".")</f>
        <v>.</v>
      </c>
      <c r="F5" s="58">
        <f t="shared" si="0"/>
        <v>0</v>
      </c>
      <c r="G5" s="65">
        <f t="shared" si="1"/>
        <v>6.875</v>
      </c>
      <c r="H5" s="65">
        <f t="shared" si="2"/>
        <v>5.5401465066476623E-3</v>
      </c>
      <c r="I5" s="65">
        <f>s_C*s_EF_iw*(1/365)*s_ED_ind*(s_ET_iw_o+s_ET_iw_i)*(1/24)*s_RadSpec!Y5*s_RadSpec!O5*1</f>
        <v>0</v>
      </c>
      <c r="J5" s="58"/>
      <c r="K5" s="58" t="str">
        <f>IFERROR((s_DL/(s_RadSpec!E5*s_EF_iw*(1/365)*s_ED_ind*s_RadSpec!O5*(s_ET_iw_o+s_ET_iw_i)*(1/24)*s_RadSpec!Y5))*1,".")</f>
        <v>.</v>
      </c>
      <c r="L5" s="58" t="str">
        <f>IFERROR((s_DL/(s_RadSpec!K5*s_EF_iw*(1/365)*s_ED_ind*s_RadSpec!P5*(s_ET_iw_o+s_ET_iw_i)*(1/24)*s_RadSpec!Z5))*1,".")</f>
        <v>.</v>
      </c>
      <c r="M5" s="58" t="str">
        <f>IFERROR((s_DL/(s_RadSpec!L5*s_EF_iw*(1/365)*s_ED_ind*s_RadSpec!Q5*(s_ET_iw_o+s_ET_iw_i)*(1/24)*s_RadSpec!AA5))*1,".")</f>
        <v>.</v>
      </c>
      <c r="N5" s="58" t="str">
        <f>IFERROR((s_DL/(s_RadSpec!M5*s_EF_iw*(1/365)*s_ED_ind*s_RadSpec!R5*(s_ET_iw_o+s_ET_iw_i)*(1/24)*s_RadSpec!AB5))*1,".")</f>
        <v>.</v>
      </c>
      <c r="O5" s="58" t="str">
        <f>IFERROR((s_DL/(s_RadSpec!I5*s_EF_iw*(1/365)*s_ED_ind*s_RadSpec!N5*(s_ET_iw_o+s_ET_iw_i)*(1/24)*s_RadSpec!X5))*1,".")</f>
        <v>.</v>
      </c>
      <c r="P5" s="65">
        <f>s_C*s_EF_iw*(1/365)*s_ED_ind*(s_ET_iw_o+s_ET_iw_i)*(1/24)*s_RadSpec!Y5*s_RadSpec!O5*1</f>
        <v>0</v>
      </c>
      <c r="Q5" s="65">
        <f>s_C*s_EF_iw*(1/365)*s_ED_ind*(s_ET_iw_o+s_ET_iw_i)*(1/24)*s_RadSpec!Z5*s_RadSpec!P5*1</f>
        <v>0</v>
      </c>
      <c r="R5" s="65">
        <f>s_C*s_EF_iw*(1/365)*s_ED_ind*(s_ET_iw_o+s_ET_iw_i)*(1/24)*s_RadSpec!AA5*s_RadSpec!Q5*1</f>
        <v>0</v>
      </c>
      <c r="S5" s="65">
        <f>s_C*s_EF_iw*(1/365)*s_ED_ind*(s_ET_iw_o+s_ET_iw_i)*(1/24)*s_RadSpec!AB5*s_RadSpec!R5*1</f>
        <v>0</v>
      </c>
      <c r="T5" s="65">
        <f>s_C*s_EF_iw*(1/365)*s_ED_ind*(s_ET_iw_o+s_ET_iw_i)*(1/24)*s_RadSpec!X5*s_RadSpec!N5*1</f>
        <v>0</v>
      </c>
      <c r="U5" s="58" t="str">
        <f>IFERROR(s_DL/(s_RadSpec!F5*s_EF_iw*s_ED_ind*(s_ET_iw_o+s_ET_iw_i)*(1/24)*s_IRA_iw),".")</f>
        <v>.</v>
      </c>
      <c r="V5" s="58">
        <f>IFERROR(s_DL/(s_RadSpec!H5*s_EF_iw*(1/365)*s_ED_ind*(s_ET_iw_o+s_ET_iw_i)*(1/24)*s_GSF_a),".")</f>
        <v>435.01924811193703</v>
      </c>
      <c r="W5" s="58">
        <f t="shared" si="5"/>
        <v>435.01924811193697</v>
      </c>
      <c r="X5" s="65">
        <f t="shared" si="3"/>
        <v>1718.75</v>
      </c>
      <c r="Y5" s="65">
        <f t="shared" si="4"/>
        <v>0.3139269406392694</v>
      </c>
      <c r="Z5" s="61"/>
    </row>
    <row r="6" spans="1:26" x14ac:dyDescent="0.25">
      <c r="A6" s="64" t="s">
        <v>4</v>
      </c>
      <c r="B6" s="61" t="s">
        <v>274</v>
      </c>
      <c r="C6" s="58" t="str">
        <f>IFERROR((s_DL/(s_RadSpec!G6*s_EF_iw*s_ED_ind*s_IRS_iw*(1/1000)))*1,".")</f>
        <v>.</v>
      </c>
      <c r="D6" s="58" t="str">
        <f>IFERROR(IF(A6="H-3",(s_DL/(s_RadSpec!F6*s_EF_iw*s_ED_ind*(s_ET_iw_o+s_ET_iw_i)*(1/24)*s_IRA_iw*(1/17)*1000))*1,(s_DL/(s_RadSpec!F6*s_EF_iw*s_ED_ind*(s_ET_iw_o+s_ET_iw_i)*(1/24)*s_IRA_iw*(1/s_PEF_wind)*1000))*1),".")</f>
        <v>.</v>
      </c>
      <c r="E6" s="58">
        <f>IFERROR((s_DL/(s_RadSpec!E6*s_EF_iw*(1/365)*s_ED_ind*s_RadSpec!O6*(s_ET_iw_o+s_ET_iw_i)*(1/24)*s_RadSpec!Y6))*1,".")</f>
        <v>1569.2740661267089</v>
      </c>
      <c r="F6" s="58">
        <f t="shared" si="0"/>
        <v>1569.2740661267089</v>
      </c>
      <c r="G6" s="65">
        <f t="shared" si="1"/>
        <v>6.875</v>
      </c>
      <c r="H6" s="65">
        <f t="shared" si="2"/>
        <v>5.5401465066476623E-3</v>
      </c>
      <c r="I6" s="65">
        <f>s_C*s_EF_iw*(1/365)*s_ED_ind*(s_ET_iw_o+s_ET_iw_i)*(1/24)*s_RadSpec!Y6*s_RadSpec!O6*1</f>
        <v>4.7117882440260118E-3</v>
      </c>
      <c r="J6" s="58"/>
      <c r="K6" s="58">
        <f>IFERROR((s_DL/(s_RadSpec!E6*s_EF_iw*(1/365)*s_ED_ind*s_RadSpec!O6*(s_ET_iw_o+s_ET_iw_i)*(1/24)*s_RadSpec!Y6))*1,".")</f>
        <v>1569.2740661267089</v>
      </c>
      <c r="L6" s="58">
        <f>IFERROR((s_DL/(s_RadSpec!K6*s_EF_iw*(1/365)*s_ED_ind*s_RadSpec!P6*(s_ET_iw_o+s_ET_iw_i)*(1/24)*s_RadSpec!Z6))*1,".")</f>
        <v>14729.24678884362</v>
      </c>
      <c r="M6" s="58">
        <f>IFERROR((s_DL/(s_RadSpec!L6*s_EF_iw*(1/365)*s_ED_ind*s_RadSpec!Q6*(s_ET_iw_o+s_ET_iw_i)*(1/24)*s_RadSpec!AA6))*1,".")</f>
        <v>3637.9553698505456</v>
      </c>
      <c r="N6" s="58">
        <f>IFERROR((s_DL/(s_RadSpec!M6*s_EF_iw*(1/365)*s_ED_ind*s_RadSpec!R6*(s_ET_iw_o+s_ET_iw_i)*(1/24)*s_RadSpec!AB6))*1,".")</f>
        <v>1924.6624544082877</v>
      </c>
      <c r="O6" s="58">
        <f>IFERROR((s_DL/(s_RadSpec!I6*s_EF_iw*(1/365)*s_ED_ind*s_RadSpec!N6*(s_ET_iw_o+s_ET_iw_i)*(1/24)*s_RadSpec!X6))*1,".")</f>
        <v>24666.947320773124</v>
      </c>
      <c r="P6" s="65">
        <f>s_C*s_EF_iw*(1/365)*s_ED_ind*(s_ET_iw_o+s_ET_iw_i)*(1/24)*s_RadSpec!Y6*s_RadSpec!O6*1</f>
        <v>4.7117882440260118E-3</v>
      </c>
      <c r="Q6" s="65">
        <f>s_C*s_EF_iw*(1/365)*s_ED_ind*(s_ET_iw_o+s_ET_iw_i)*(1/24)*s_RadSpec!Z6*s_RadSpec!P6*1</f>
        <v>2.5239462223245464E-3</v>
      </c>
      <c r="R6" s="65">
        <f>s_C*s_EF_iw*(1/365)*s_ED_ind*(s_ET_iw_o+s_ET_iw_i)*(1/24)*s_RadSpec!AA6*s_RadSpec!Q6*1</f>
        <v>3.5716471308195634E-3</v>
      </c>
      <c r="S6" s="65">
        <f>s_C*s_EF_iw*(1/365)*s_ED_ind*(s_ET_iw_o+s_ET_iw_i)*(1/24)*s_RadSpec!AB6*s_RadSpec!R6*1</f>
        <v>4.3189948521071483E-3</v>
      </c>
      <c r="T6" s="65">
        <f>s_C*s_EF_iw*(1/365)*s_ED_ind*(s_ET_iw_o+s_ET_iw_i)*(1/24)*s_RadSpec!X6*s_RadSpec!N6*1</f>
        <v>1.5025684931506845E-3</v>
      </c>
      <c r="U6" s="58" t="str">
        <f>IFERROR(s_DL/(s_RadSpec!F6*s_EF_iw*s_ED_ind*(s_ET_iw_o+s_ET_iw_i)*(1/24)*s_IRA_iw),".")</f>
        <v>.</v>
      </c>
      <c r="V6" s="58">
        <f>IFERROR(s_DL/(s_RadSpec!H6*s_EF_iw*(1/365)*s_ED_ind*(s_ET_iw_o+s_ET_iw_i)*(1/24)*s_GSF_a),".")</f>
        <v>1.5848284875453471E-2</v>
      </c>
      <c r="W6" s="58">
        <f t="shared" si="5"/>
        <v>1.5848284875453471E-2</v>
      </c>
      <c r="X6" s="65">
        <f t="shared" si="3"/>
        <v>1718.75</v>
      </c>
      <c r="Y6" s="65">
        <f t="shared" si="4"/>
        <v>0.3139269406392694</v>
      </c>
      <c r="Z6" s="61"/>
    </row>
    <row r="7" spans="1:26" x14ac:dyDescent="0.25">
      <c r="A7" s="64" t="s">
        <v>5</v>
      </c>
      <c r="B7" s="61" t="s">
        <v>274</v>
      </c>
      <c r="C7" s="58">
        <f>IFERROR((s_DL/(s_RadSpec!G7*s_EF_iw*s_ED_ind*s_IRS_iw*(1/1000)))*1,".")</f>
        <v>750229.75786334556</v>
      </c>
      <c r="D7" s="58">
        <f>IFERROR(IF(A7="H-3",(s_DL/(s_RadSpec!F7*s_EF_iw*s_ED_ind*(s_ET_iw_o+s_ET_iw_i)*(1/24)*s_IRA_iw*(1/17)*1000))*1,(s_DL/(s_RadSpec!F7*s_EF_iw*s_ED_ind*(s_ET_iw_o+s_ET_iw_i)*(1/24)*s_IRA_iw*(1/s_PEF_wind)*1000))*1),".")</f>
        <v>8353417.3352033682</v>
      </c>
      <c r="E7" s="58">
        <f>IFERROR((s_DL/(s_RadSpec!E7*s_EF_iw*(1/365)*s_ED_ind*s_RadSpec!O7*(s_ET_iw_o+s_ET_iw_i)*(1/24)*s_RadSpec!Y7))*1,".")</f>
        <v>2097555.5036512637</v>
      </c>
      <c r="F7" s="58">
        <f t="shared" si="0"/>
        <v>518300.70137347328</v>
      </c>
      <c r="G7" s="65">
        <f t="shared" si="1"/>
        <v>6.875</v>
      </c>
      <c r="H7" s="65">
        <f t="shared" si="2"/>
        <v>5.5401465066476623E-3</v>
      </c>
      <c r="I7" s="65">
        <f>s_C*s_EF_iw*(1/365)*s_ED_ind*(s_ET_iw_o+s_ET_iw_i)*(1/24)*s_RadSpec!Y7*s_RadSpec!O7*1</f>
        <v>2.1776197907635406E-3</v>
      </c>
      <c r="J7" s="58"/>
      <c r="K7" s="58">
        <f>IFERROR((s_DL/(s_RadSpec!E7*s_EF_iw*(1/365)*s_ED_ind*s_RadSpec!O7*(s_ET_iw_o+s_ET_iw_i)*(1/24)*s_RadSpec!Y7))*1,".")</f>
        <v>2097555.5036512637</v>
      </c>
      <c r="L7" s="58">
        <f>IFERROR((s_DL/(s_RadSpec!K7*s_EF_iw*(1/365)*s_ED_ind*s_RadSpec!P7*(s_ET_iw_o+s_ET_iw_i)*(1/24)*s_RadSpec!Z7))*1,".")</f>
        <v>5819804.0750269387</v>
      </c>
      <c r="M7" s="58">
        <f>IFERROR((s_DL/(s_RadSpec!L7*s_EF_iw*(1/365)*s_ED_ind*s_RadSpec!Q7*(s_ET_iw_o+s_ET_iw_i)*(1/24)*s_RadSpec!AA7))*1,".")</f>
        <v>2947780.2050964078</v>
      </c>
      <c r="N7" s="58">
        <f>IFERROR((s_DL/(s_RadSpec!M7*s_EF_iw*(1/365)*s_ED_ind*s_RadSpec!R7*(s_ET_iw_o+s_ET_iw_i)*(1/24)*s_RadSpec!AB7))*1,".")</f>
        <v>2295943.4077241411</v>
      </c>
      <c r="O7" s="58">
        <f>IFERROR((s_DL/(s_RadSpec!I7*s_EF_iw*(1/365)*s_ED_ind*s_RadSpec!N7*(s_ET_iw_o+s_ET_iw_i)*(1/24)*s_RadSpec!X7))*1,".")</f>
        <v>761731.61629445362</v>
      </c>
      <c r="P7" s="65">
        <f>s_C*s_EF_iw*(1/365)*s_ED_ind*(s_ET_iw_o+s_ET_iw_i)*(1/24)*s_RadSpec!Y7*s_RadSpec!O7*1</f>
        <v>2.1776197907635406E-3</v>
      </c>
      <c r="Q7" s="65">
        <f>s_C*s_EF_iw*(1/365)*s_ED_ind*(s_ET_iw_o+s_ET_iw_i)*(1/24)*s_RadSpec!Z7*s_RadSpec!P7*1</f>
        <v>1.3688173167416076E-3</v>
      </c>
      <c r="R7" s="65">
        <f>s_C*s_EF_iw*(1/365)*s_ED_ind*(s_ET_iw_o+s_ET_iw_i)*(1/24)*s_RadSpec!AA7*s_RadSpec!Q7*1</f>
        <v>1.8683651804670912E-3</v>
      </c>
      <c r="S7" s="65">
        <f>s_C*s_EF_iw*(1/365)*s_ED_ind*(s_ET_iw_o+s_ET_iw_i)*(1/24)*s_RadSpec!AB7*s_RadSpec!R7*1</f>
        <v>2.0310474096623269E-3</v>
      </c>
      <c r="T7" s="65">
        <f>s_C*s_EF_iw*(1/365)*s_ED_ind*(s_ET_iw_o+s_ET_iw_i)*(1/24)*s_RadSpec!X7*s_RadSpec!N7*1</f>
        <v>7.9986445799864493E-4</v>
      </c>
      <c r="U7" s="58">
        <f>IFERROR(s_DL/(s_RadSpec!F7*s_EF_iw*s_ED_ind*(s_ET_iw_o+s_ET_iw_i)*(1/24)*s_IRA_iw),".")</f>
        <v>26.926054323314599</v>
      </c>
      <c r="V7" s="58">
        <f>IFERROR(s_DL/(s_RadSpec!H7*s_EF_iw*(1/365)*s_ED_ind*(s_ET_iw_o+s_ET_iw_i)*(1/24)*s_GSF_a),".")</f>
        <v>1.6523986943786755</v>
      </c>
      <c r="W7" s="58">
        <f t="shared" si="5"/>
        <v>1.556857433153167</v>
      </c>
      <c r="X7" s="65">
        <f t="shared" si="3"/>
        <v>1718.75</v>
      </c>
      <c r="Y7" s="65">
        <f t="shared" si="4"/>
        <v>0.3139269406392694</v>
      </c>
      <c r="Z7" s="61"/>
    </row>
    <row r="8" spans="1:26" x14ac:dyDescent="0.25">
      <c r="A8" s="64" t="s">
        <v>6</v>
      </c>
      <c r="B8" s="61" t="s">
        <v>274</v>
      </c>
      <c r="C8" s="58">
        <f>IFERROR((s_DL/(s_RadSpec!G8*s_EF_iw*s_ED_ind*s_IRS_iw*(1/1000)))*1,".")</f>
        <v>4963641.3272776902</v>
      </c>
      <c r="D8" s="58">
        <f>IFERROR(IF(A8="H-3",(s_DL/(s_RadSpec!F8*s_EF_iw*s_ED_ind*(s_ET_iw_o+s_ET_iw_i)*(1/24)*s_IRA_iw*(1/17)*1000))*1,(s_DL/(s_RadSpec!F8*s_EF_iw*s_ED_ind*(s_ET_iw_o+s_ET_iw_i)*(1/24)*s_IRA_iw*(1/s_PEF_wind)*1000))*1),".")</f>
        <v>34354899.463089913</v>
      </c>
      <c r="E8" s="58">
        <f>IFERROR((s_DL/(s_RadSpec!E8*s_EF_iw*(1/365)*s_ED_ind*s_RadSpec!O8*(s_ET_iw_o+s_ET_iw_i)*(1/24)*s_RadSpec!Y8))*1,".")</f>
        <v>9600.6229690810069</v>
      </c>
      <c r="F8" s="58">
        <f t="shared" si="0"/>
        <v>9579.4175511430713</v>
      </c>
      <c r="G8" s="65">
        <f t="shared" si="1"/>
        <v>6.875</v>
      </c>
      <c r="H8" s="65">
        <f t="shared" si="2"/>
        <v>5.5401465066476623E-3</v>
      </c>
      <c r="I8" s="65">
        <f>s_C*s_EF_iw*(1/365)*s_ED_ind*(s_ET_iw_o+s_ET_iw_i)*(1/24)*s_RadSpec!Y8*s_RadSpec!O8*1</f>
        <v>3.7880517503805161E-3</v>
      </c>
      <c r="J8" s="58"/>
      <c r="K8" s="58">
        <f>IFERROR((s_DL/(s_RadSpec!E8*s_EF_iw*(1/365)*s_ED_ind*s_RadSpec!O8*(s_ET_iw_o+s_ET_iw_i)*(1/24)*s_RadSpec!Y8))*1,".")</f>
        <v>9600.6229690810069</v>
      </c>
      <c r="L8" s="58">
        <f>IFERROR((s_DL/(s_RadSpec!K8*s_EF_iw*(1/365)*s_ED_ind*s_RadSpec!P8*(s_ET_iw_o+s_ET_iw_i)*(1/24)*s_RadSpec!Z8))*1,".")</f>
        <v>81579.636256591955</v>
      </c>
      <c r="M8" s="58">
        <f>IFERROR((s_DL/(s_RadSpec!L8*s_EF_iw*(1/365)*s_ED_ind*s_RadSpec!Q8*(s_ET_iw_o+s_ET_iw_i)*(1/24)*s_RadSpec!AA8))*1,".")</f>
        <v>21323.741554396238</v>
      </c>
      <c r="N8" s="58">
        <f>IFERROR((s_DL/(s_RadSpec!M8*s_EF_iw*(1/365)*s_ED_ind*s_RadSpec!R8*(s_ET_iw_o+s_ET_iw_i)*(1/24)*s_RadSpec!AB8))*1,".")</f>
        <v>12878.967697581515</v>
      </c>
      <c r="O8" s="58">
        <f>IFERROR((s_DL/(s_RadSpec!I8*s_EF_iw*(1/365)*s_ED_ind*s_RadSpec!N8*(s_ET_iw_o+s_ET_iw_i)*(1/24)*s_RadSpec!X8))*1,".")</f>
        <v>117088.9964590826</v>
      </c>
      <c r="P8" s="65">
        <f>s_C*s_EF_iw*(1/365)*s_ED_ind*(s_ET_iw_o+s_ET_iw_i)*(1/24)*s_RadSpec!Y8*s_RadSpec!O8*1</f>
        <v>3.7880517503805161E-3</v>
      </c>
      <c r="Q8" s="65">
        <f>s_C*s_EF_iw*(1/365)*s_ED_ind*(s_ET_iw_o+s_ET_iw_i)*(1/24)*s_RadSpec!Z8*s_RadSpec!P8*1</f>
        <v>2.0635464231354645E-3</v>
      </c>
      <c r="R8" s="65">
        <f>s_C*s_EF_iw*(1/365)*s_ED_ind*(s_ET_iw_o+s_ET_iw_i)*(1/24)*s_RadSpec!AA8*s_RadSpec!Q8*1</f>
        <v>2.8271363339856487E-3</v>
      </c>
      <c r="S8" s="65">
        <f>s_C*s_EF_iw*(1/365)*s_ED_ind*(s_ET_iw_o+s_ET_iw_i)*(1/24)*s_RadSpec!AB8*s_RadSpec!R8*1</f>
        <v>3.0835584281947389E-3</v>
      </c>
      <c r="T8" s="65">
        <f>s_C*s_EF_iw*(1/365)*s_ED_ind*(s_ET_iw_o+s_ET_iw_i)*(1/24)*s_RadSpec!X8*s_RadSpec!N8*1</f>
        <v>1.1136931941726463E-3</v>
      </c>
      <c r="U8" s="58">
        <f>IFERROR(s_DL/(s_RadSpec!F8*s_EF_iw*s_ED_ind*(s_ET_iw_o+s_ET_iw_i)*(1/24)*s_IRA_iw),".")</f>
        <v>110.738138907153</v>
      </c>
      <c r="V8" s="58">
        <f>IFERROR(s_DL/(s_RadSpec!H8*s_EF_iw*(1/365)*s_ED_ind*(s_ET_iw_o+s_ET_iw_i)*(1/24)*s_GSF_a),".")</f>
        <v>7.1770852382104094E-2</v>
      </c>
      <c r="W8" s="58">
        <f t="shared" si="5"/>
        <v>7.1724366871351211E-2</v>
      </c>
      <c r="X8" s="65">
        <f t="shared" si="3"/>
        <v>1718.75</v>
      </c>
      <c r="Y8" s="65">
        <f t="shared" si="4"/>
        <v>0.3139269406392694</v>
      </c>
      <c r="Z8" s="61"/>
    </row>
    <row r="9" spans="1:26" x14ac:dyDescent="0.25">
      <c r="A9" s="64" t="s">
        <v>7</v>
      </c>
      <c r="B9" s="61" t="s">
        <v>274</v>
      </c>
      <c r="C9" s="58">
        <f>IFERROR((s_DL/(s_RadSpec!G9*s_EF_iw*s_ED_ind*s_IRS_iw*(1/1000)))*1,".")</f>
        <v>8775008.7750087734</v>
      </c>
      <c r="D9" s="58">
        <f>IFERROR(IF(A9="H-3",(s_DL/(s_RadSpec!F9*s_EF_iw*s_ED_ind*(s_ET_iw_o+s_ET_iw_i)*(1/24)*s_IRA_iw*(1/17)*1000))*1,(s_DL/(s_RadSpec!F9*s_EF_iw*s_ED_ind*(s_ET_iw_o+s_ET_iw_i)*(1/24)*s_IRA_iw*(1/s_PEF_wind)*1000))*1),".")</f>
        <v>123292788.10046062</v>
      </c>
      <c r="E9" s="58">
        <f>IFERROR((s_DL/(s_RadSpec!E9*s_EF_iw*(1/365)*s_ED_ind*s_RadSpec!O9*(s_ET_iw_o+s_ET_iw_i)*(1/24)*s_RadSpec!Y9))*1,".")</f>
        <v>355.82303866176869</v>
      </c>
      <c r="F9" s="58">
        <f t="shared" si="0"/>
        <v>355.80758394804246</v>
      </c>
      <c r="G9" s="65">
        <f t="shared" si="1"/>
        <v>6.875</v>
      </c>
      <c r="H9" s="65">
        <f t="shared" si="2"/>
        <v>5.5401465066476623E-3</v>
      </c>
      <c r="I9" s="65">
        <f>s_C*s_EF_iw*(1/365)*s_ED_ind*(s_ET_iw_o+s_ET_iw_i)*(1/24)*s_RadSpec!Y9*s_RadSpec!O9*1</f>
        <v>7.6916623899569722E-3</v>
      </c>
      <c r="J9" s="58"/>
      <c r="K9" s="58">
        <f>IFERROR((s_DL/(s_RadSpec!E9*s_EF_iw*(1/365)*s_ED_ind*s_RadSpec!O9*(s_ET_iw_o+s_ET_iw_i)*(1/24)*s_RadSpec!Y9))*1,".")</f>
        <v>355.82303866176869</v>
      </c>
      <c r="L9" s="58">
        <f>IFERROR((s_DL/(s_RadSpec!K9*s_EF_iw*(1/365)*s_ED_ind*s_RadSpec!P9*(s_ET_iw_o+s_ET_iw_i)*(1/24)*s_RadSpec!Z9))*1,".")</f>
        <v>4086.8798700023067</v>
      </c>
      <c r="M9" s="58">
        <f>IFERROR((s_DL/(s_RadSpec!L9*s_EF_iw*(1/365)*s_ED_ind*s_RadSpec!Q9*(s_ET_iw_o+s_ET_iw_i)*(1/24)*s_RadSpec!AA9))*1,".")</f>
        <v>995.05188214837494</v>
      </c>
      <c r="N9" s="58">
        <f>IFERROR((s_DL/(s_RadSpec!M9*s_EF_iw*(1/365)*s_ED_ind*s_RadSpec!R9*(s_ET_iw_o+s_ET_iw_i)*(1/24)*s_RadSpec!AB9))*1,".")</f>
        <v>506.6177815207347</v>
      </c>
      <c r="O9" s="58">
        <f>IFERROR((s_DL/(s_RadSpec!I9*s_EF_iw*(1/365)*s_ED_ind*s_RadSpec!N9*(s_ET_iw_o+s_ET_iw_i)*(1/24)*s_RadSpec!X9))*1,".")</f>
        <v>7103.4522662906475</v>
      </c>
      <c r="P9" s="65">
        <f>s_C*s_EF_iw*(1/365)*s_ED_ind*(s_ET_iw_o+s_ET_iw_i)*(1/24)*s_RadSpec!Y9*s_RadSpec!O9*1</f>
        <v>7.6916623899569722E-3</v>
      </c>
      <c r="Q9" s="65">
        <f>s_C*s_EF_iw*(1/365)*s_ED_ind*(s_ET_iw_o+s_ET_iw_i)*(1/24)*s_RadSpec!Z9*s_RadSpec!P9*1</f>
        <v>3.7553877011052774E-3</v>
      </c>
      <c r="R9" s="65">
        <f>s_C*s_EF_iw*(1/365)*s_ED_ind*(s_ET_iw_o+s_ET_iw_i)*(1/24)*s_RadSpec!AA9*s_RadSpec!Q9*1</f>
        <v>5.3372416995588539E-3</v>
      </c>
      <c r="S9" s="65">
        <f>s_C*s_EF_iw*(1/365)*s_ED_ind*(s_ET_iw_o+s_ET_iw_i)*(1/24)*s_RadSpec!AB9*s_RadSpec!R9*1</f>
        <v>6.4747431506849322E-3</v>
      </c>
      <c r="T9" s="65">
        <f>s_C*s_EF_iw*(1/365)*s_ED_ind*(s_ET_iw_o+s_ET_iw_i)*(1/24)*s_RadSpec!X9*s_RadSpec!N9*1</f>
        <v>2.1201553625125285E-3</v>
      </c>
      <c r="U9" s="58">
        <f>IFERROR(s_DL/(s_RadSpec!F9*s_EF_iw*s_ED_ind*(s_ET_iw_o+s_ET_iw_i)*(1/24)*s_IRA_iw),".")</f>
        <v>397.41679085941377</v>
      </c>
      <c r="V9" s="58">
        <f>IFERROR(s_DL/(s_RadSpec!H9*s_EF_iw*(1/365)*s_ED_ind*(s_ET_iw_o+s_ET_iw_i)*(1/24)*s_GSF_a),".")</f>
        <v>5.9960458952137592E-3</v>
      </c>
      <c r="W9" s="58">
        <f t="shared" si="5"/>
        <v>5.9959554309334953E-3</v>
      </c>
      <c r="X9" s="65">
        <f t="shared" si="3"/>
        <v>1718.75</v>
      </c>
      <c r="Y9" s="65">
        <f t="shared" si="4"/>
        <v>0.3139269406392694</v>
      </c>
      <c r="Z9" s="61"/>
    </row>
    <row r="10" spans="1:26" x14ac:dyDescent="0.25">
      <c r="A10" s="66" t="s">
        <v>8</v>
      </c>
      <c r="B10" s="61" t="s">
        <v>261</v>
      </c>
      <c r="C10" s="58">
        <f>IFERROR((s_DL/(s_RadSpec!G10*s_EF_iw*s_ED_ind*s_IRS_iw*(1/1000)))*1,".")</f>
        <v>72264.778147131088</v>
      </c>
      <c r="D10" s="58">
        <f>IFERROR(IF(A10="H-3",(s_DL/(s_RadSpec!F10*s_EF_iw*s_ED_ind*(s_ET_iw_o+s_ET_iw_i)*(1/24)*s_IRA_iw*(1/17)*1000))*1,(s_DL/(s_RadSpec!F10*s_EF_iw*s_ED_ind*(s_ET_iw_o+s_ET_iw_i)*(1/24)*s_IRA_iw*(1/s_PEF_wind)*1000))*1),".")</f>
        <v>29246976.761143692</v>
      </c>
      <c r="E10" s="58">
        <f>IFERROR((s_DL/(s_RadSpec!E10*s_EF_iw*(1/365)*s_ED_ind*s_RadSpec!O10*(s_ET_iw_o+s_ET_iw_i)*(1/24)*s_RadSpec!Y10))*1,".")</f>
        <v>7159886.6929391203</v>
      </c>
      <c r="F10" s="58">
        <f t="shared" si="0"/>
        <v>71368.119659851727</v>
      </c>
      <c r="G10" s="65">
        <f t="shared" si="1"/>
        <v>6.875</v>
      </c>
      <c r="H10" s="65">
        <f t="shared" si="2"/>
        <v>5.5401465066476623E-3</v>
      </c>
      <c r="I10" s="65">
        <f>s_C*s_EF_iw*(1/365)*s_ED_ind*(s_ET_iw_o+s_ET_iw_i)*(1/24)*s_RadSpec!Y10*s_RadSpec!O10*1</f>
        <v>4.0197961911125962E-3</v>
      </c>
      <c r="J10" s="58"/>
      <c r="K10" s="58">
        <f>IFERROR((s_DL/(s_RadSpec!E10*s_EF_iw*(1/365)*s_ED_ind*s_RadSpec!O10*(s_ET_iw_o+s_ET_iw_i)*(1/24)*s_RadSpec!Y10))*1,".")</f>
        <v>7159886.6929391203</v>
      </c>
      <c r="L10" s="58">
        <f>IFERROR((s_DL/(s_RadSpec!K10*s_EF_iw*(1/365)*s_ED_ind*s_RadSpec!P10*(s_ET_iw_o+s_ET_iw_i)*(1/24)*s_RadSpec!Z10))*1,".")</f>
        <v>24130266.648069542</v>
      </c>
      <c r="M10" s="58">
        <f>IFERROR((s_DL/(s_RadSpec!L10*s_EF_iw*(1/365)*s_ED_ind*s_RadSpec!Q10*(s_ET_iw_o+s_ET_iw_i)*(1/24)*s_RadSpec!AA10))*1,".")</f>
        <v>9879776.1271877121</v>
      </c>
      <c r="N10" s="58">
        <f>IFERROR((s_DL/(s_RadSpec!M10*s_EF_iw*(1/365)*s_ED_ind*s_RadSpec!R10*(s_ET_iw_o+s_ET_iw_i)*(1/24)*s_RadSpec!AB10))*1,".")</f>
        <v>7414832.9274833342</v>
      </c>
      <c r="O10" s="58">
        <f>IFERROR((s_DL/(s_RadSpec!I10*s_EF_iw*(1/365)*s_ED_ind*s_RadSpec!N10*(s_ET_iw_o+s_ET_iw_i)*(1/24)*s_RadSpec!X10))*1,".")</f>
        <v>4452540.7261955142</v>
      </c>
      <c r="P10" s="65">
        <f>s_C*s_EF_iw*(1/365)*s_ED_ind*(s_ET_iw_o+s_ET_iw_i)*(1/24)*s_RadSpec!Y10*s_RadSpec!O10*1</f>
        <v>4.0197961911125962E-3</v>
      </c>
      <c r="Q10" s="65">
        <f>s_C*s_EF_iw*(1/365)*s_ED_ind*(s_ET_iw_o+s_ET_iw_i)*(1/24)*s_RadSpec!Z10*s_RadSpec!P10*1</f>
        <v>2.5796605122096494E-3</v>
      </c>
      <c r="R10" s="65">
        <f>s_C*s_EF_iw*(1/365)*s_ED_ind*(s_ET_iw_o+s_ET_iw_i)*(1/24)*s_RadSpec!AA10*s_RadSpec!Q10*1</f>
        <v>3.6123079368733792E-3</v>
      </c>
      <c r="S10" s="65">
        <f>s_C*s_EF_iw*(1/365)*s_ED_ind*(s_ET_iw_o+s_ET_iw_i)*(1/24)*s_RadSpec!AB10*s_RadSpec!R10*1</f>
        <v>3.9495313626532096E-3</v>
      </c>
      <c r="T10" s="65">
        <f>s_C*s_EF_iw*(1/365)*s_ED_ind*(s_ET_iw_o+s_ET_iw_i)*(1/24)*s_RadSpec!X10*s_RadSpec!N10*1</f>
        <v>1.5345224956177367E-3</v>
      </c>
      <c r="U10" s="58">
        <f>IFERROR(s_DL/(s_RadSpec!F10*s_EF_iw*s_ED_ind*(s_ET_iw_o+s_ET_iw_i)*(1/24)*s_IRA_iw),".")</f>
        <v>94.273475568439608</v>
      </c>
      <c r="V10" s="58">
        <f>IFERROR(s_DL/(s_RadSpec!H10*s_EF_iw*(1/365)*s_ED_ind*(s_ET_iw_o+s_ET_iw_i)*(1/24)*s_GSF_a),".")</f>
        <v>4.5353070547840248</v>
      </c>
      <c r="W10" s="58">
        <f t="shared" si="5"/>
        <v>4.3271371984706724</v>
      </c>
      <c r="X10" s="65">
        <f t="shared" si="3"/>
        <v>1718.75</v>
      </c>
      <c r="Y10" s="65">
        <f t="shared" si="4"/>
        <v>0.3139269406392694</v>
      </c>
      <c r="Z10" s="61"/>
    </row>
    <row r="11" spans="1:26" x14ac:dyDescent="0.25">
      <c r="A11" s="64" t="s">
        <v>9</v>
      </c>
      <c r="B11" s="61" t="s">
        <v>274</v>
      </c>
      <c r="C11" s="58" t="str">
        <f>IFERROR((s_DL/(s_RadSpec!G11*s_EF_iw*s_ED_ind*s_IRS_iw*(1/1000)))*1,".")</f>
        <v>.</v>
      </c>
      <c r="D11" s="58" t="str">
        <f>IFERROR(IF(A11="H-3",(s_DL/(s_RadSpec!F11*s_EF_iw*s_ED_ind*(s_ET_iw_o+s_ET_iw_i)*(1/24)*s_IRA_iw*(1/17)*1000))*1,(s_DL/(s_RadSpec!F11*s_EF_iw*s_ED_ind*(s_ET_iw_o+s_ET_iw_i)*(1/24)*s_IRA_iw*(1/s_PEF_wind)*1000))*1),".")</f>
        <v>.</v>
      </c>
      <c r="E11" s="58">
        <f>IFERROR((s_DL/(s_RadSpec!E11*s_EF_iw*(1/365)*s_ED_ind*s_RadSpec!O11*(s_ET_iw_o+s_ET_iw_i)*(1/24)*s_RadSpec!Y11))*1,".")</f>
        <v>139624.79912968091</v>
      </c>
      <c r="F11" s="58">
        <f t="shared" si="0"/>
        <v>139624.79912968091</v>
      </c>
      <c r="G11" s="65">
        <f t="shared" si="1"/>
        <v>6.875</v>
      </c>
      <c r="H11" s="65">
        <f t="shared" si="2"/>
        <v>5.5401465066476623E-3</v>
      </c>
      <c r="I11" s="65">
        <f>s_C*s_EF_iw*(1/365)*s_ED_ind*(s_ET_iw_o+s_ET_iw_i)*(1/24)*s_RadSpec!Y11*s_RadSpec!O11*1</f>
        <v>1.3443459575611068E-3</v>
      </c>
      <c r="J11" s="58"/>
      <c r="K11" s="58">
        <f>IFERROR((s_DL/(s_RadSpec!E11*s_EF_iw*(1/365)*s_ED_ind*s_RadSpec!O11*(s_ET_iw_o+s_ET_iw_i)*(1/24)*s_RadSpec!Y11))*1,".")</f>
        <v>139624.79912968091</v>
      </c>
      <c r="L11" s="58">
        <f>IFERROR((s_DL/(s_RadSpec!K11*s_EF_iw*(1/365)*s_ED_ind*s_RadSpec!P11*(s_ET_iw_o+s_ET_iw_i)*(1/24)*s_RadSpec!Z11))*1,".")</f>
        <v>736647.90898091986</v>
      </c>
      <c r="M11" s="58">
        <f>IFERROR((s_DL/(s_RadSpec!L11*s_EF_iw*(1/365)*s_ED_ind*s_RadSpec!Q11*(s_ET_iw_o+s_ET_iw_i)*(1/24)*s_RadSpec!AA11))*1,".")</f>
        <v>204522.94878084087</v>
      </c>
      <c r="N11" s="58">
        <f>IFERROR((s_DL/(s_RadSpec!M11*s_EF_iw*(1/365)*s_ED_ind*s_RadSpec!R11*(s_ET_iw_o+s_ET_iw_i)*(1/24)*s_RadSpec!AB11))*1,".")</f>
        <v>135748.66049837982</v>
      </c>
      <c r="O11" s="58">
        <f>IFERROR((s_DL/(s_RadSpec!I11*s_EF_iw*(1/365)*s_ED_ind*s_RadSpec!N11*(s_ET_iw_o+s_ET_iw_i)*(1/24)*s_RadSpec!X11))*1,".")</f>
        <v>1393021.0375760971</v>
      </c>
      <c r="P11" s="65">
        <f>s_C*s_EF_iw*(1/365)*s_ED_ind*(s_ET_iw_o+s_ET_iw_i)*(1/24)*s_RadSpec!Y11*s_RadSpec!O11*1</f>
        <v>1.3443459575611068E-3</v>
      </c>
      <c r="Q11" s="65">
        <f>s_C*s_EF_iw*(1/365)*s_ED_ind*(s_ET_iw_o+s_ET_iw_i)*(1/24)*s_RadSpec!Z11*s_RadSpec!P11*1</f>
        <v>1.0624464897260274E-3</v>
      </c>
      <c r="R11" s="65">
        <f>s_C*s_EF_iw*(1/365)*s_ED_ind*(s_ET_iw_o+s_ET_iw_i)*(1/24)*s_RadSpec!AA11*s_RadSpec!Q11*1</f>
        <v>1.3689676783955596E-3</v>
      </c>
      <c r="S11" s="65">
        <f>s_C*s_EF_iw*(1/365)*s_ED_ind*(s_ET_iw_o+s_ET_iw_i)*(1/24)*s_RadSpec!AB11*s_RadSpec!R11*1</f>
        <v>1.4371545301610188E-3</v>
      </c>
      <c r="T11" s="65">
        <f>s_C*s_EF_iw*(1/365)*s_ED_ind*(s_ET_iw_o+s_ET_iw_i)*(1/24)*s_RadSpec!X11*s_RadSpec!N11*1</f>
        <v>5.7071007875057907E-4</v>
      </c>
      <c r="U11" s="58" t="str">
        <f>IFERROR(s_DL/(s_RadSpec!F11*s_EF_iw*s_ED_ind*(s_ET_iw_o+s_ET_iw_i)*(1/24)*s_IRA_iw),".")</f>
        <v>.</v>
      </c>
      <c r="V11" s="58">
        <f>IFERROR(s_DL/(s_RadSpec!H11*s_EF_iw*(1/365)*s_ED_ind*(s_ET_iw_o+s_ET_iw_i)*(1/24)*s_GSF_a),".")</f>
        <v>0.34105509051975863</v>
      </c>
      <c r="W11" s="58">
        <f t="shared" si="5"/>
        <v>0.34105509051975863</v>
      </c>
      <c r="X11" s="65">
        <f t="shared" si="3"/>
        <v>1718.75</v>
      </c>
      <c r="Y11" s="65">
        <f t="shared" si="4"/>
        <v>0.3139269406392694</v>
      </c>
      <c r="Z11" s="61"/>
    </row>
    <row r="12" spans="1:26" x14ac:dyDescent="0.25">
      <c r="A12" s="64" t="s">
        <v>10</v>
      </c>
      <c r="B12" s="61" t="s">
        <v>274</v>
      </c>
      <c r="C12" s="58" t="str">
        <f>IFERROR((s_DL/(s_RadSpec!G12*s_EF_iw*s_ED_ind*s_IRS_iw*(1/1000)))*1,".")</f>
        <v>.</v>
      </c>
      <c r="D12" s="58" t="str">
        <f>IFERROR(IF(A12="H-3",(s_DL/(s_RadSpec!F12*s_EF_iw*s_ED_ind*(s_ET_iw_o+s_ET_iw_i)*(1/24)*s_IRA_iw*(1/17)*1000))*1,(s_DL/(s_RadSpec!F12*s_EF_iw*s_ED_ind*(s_ET_iw_o+s_ET_iw_i)*(1/24)*s_IRA_iw*(1/s_PEF_wind)*1000))*1),".")</f>
        <v>.</v>
      </c>
      <c r="E12" s="58">
        <f>IFERROR((s_DL/(s_RadSpec!E12*s_EF_iw*(1/365)*s_ED_ind*s_RadSpec!O12*(s_ET_iw_o+s_ET_iw_i)*(1/24)*s_RadSpec!Y12))*1,".")</f>
        <v>14542.515292669759</v>
      </c>
      <c r="F12" s="58">
        <f t="shared" si="0"/>
        <v>14542.515292669759</v>
      </c>
      <c r="G12" s="65">
        <f t="shared" si="1"/>
        <v>6.875</v>
      </c>
      <c r="H12" s="65">
        <f t="shared" si="2"/>
        <v>5.5401465066476623E-3</v>
      </c>
      <c r="I12" s="65">
        <f>s_C*s_EF_iw*(1/365)*s_ED_ind*(s_ET_iw_o+s_ET_iw_i)*(1/24)*s_RadSpec!Y12*s_RadSpec!O12*1</f>
        <v>2.8057551186983611E-3</v>
      </c>
      <c r="J12" s="58"/>
      <c r="K12" s="58">
        <f>IFERROR((s_DL/(s_RadSpec!E12*s_EF_iw*(1/365)*s_ED_ind*s_RadSpec!O12*(s_ET_iw_o+s_ET_iw_i)*(1/24)*s_RadSpec!Y12))*1,".")</f>
        <v>14542.515292669759</v>
      </c>
      <c r="L12" s="58">
        <f>IFERROR((s_DL/(s_RadSpec!K12*s_EF_iw*(1/365)*s_ED_ind*s_RadSpec!P12*(s_ET_iw_o+s_ET_iw_i)*(1/24)*s_RadSpec!Z12))*1,".")</f>
        <v>115331.36505684553</v>
      </c>
      <c r="M12" s="58">
        <f>IFERROR((s_DL/(s_RadSpec!L12*s_EF_iw*(1/365)*s_ED_ind*s_RadSpec!Q12*(s_ET_iw_o+s_ET_iw_i)*(1/24)*s_RadSpec!AA12))*1,".")</f>
        <v>29975.848936242757</v>
      </c>
      <c r="N12" s="58">
        <f>IFERROR((s_DL/(s_RadSpec!M12*s_EF_iw*(1/365)*s_ED_ind*s_RadSpec!R12*(s_ET_iw_o+s_ET_iw_i)*(1/24)*s_RadSpec!AB12))*1,".")</f>
        <v>17849.775456274343</v>
      </c>
      <c r="O12" s="58">
        <f>IFERROR((s_DL/(s_RadSpec!I12*s_EF_iw*(1/365)*s_ED_ind*s_RadSpec!N12*(s_ET_iw_o+s_ET_iw_i)*(1/24)*s_RadSpec!X12))*1,".")</f>
        <v>158427.63268060598</v>
      </c>
      <c r="P12" s="65">
        <f>s_C*s_EF_iw*(1/365)*s_ED_ind*(s_ET_iw_o+s_ET_iw_i)*(1/24)*s_RadSpec!Y12*s_RadSpec!O12*1</f>
        <v>2.8057551186983611E-3</v>
      </c>
      <c r="Q12" s="65">
        <f>s_C*s_EF_iw*(1/365)*s_ED_ind*(s_ET_iw_o+s_ET_iw_i)*(1/24)*s_RadSpec!Z12*s_RadSpec!P12*1</f>
        <v>1.5639101531023365E-3</v>
      </c>
      <c r="R12" s="65">
        <f>s_C*s_EF_iw*(1/365)*s_ED_ind*(s_ET_iw_o+s_ET_iw_i)*(1/24)*s_RadSpec!AA12*s_RadSpec!Q12*1</f>
        <v>2.1568567398002757E-3</v>
      </c>
      <c r="S12" s="65">
        <f>s_C*s_EF_iw*(1/365)*s_ED_ind*(s_ET_iw_o+s_ET_iw_i)*(1/24)*s_RadSpec!AB12*s_RadSpec!R12*1</f>
        <v>2.4422606048573898E-3</v>
      </c>
      <c r="T12" s="65">
        <f>s_C*s_EF_iw*(1/365)*s_ED_ind*(s_ET_iw_o+s_ET_iw_i)*(1/24)*s_RadSpec!X12*s_RadSpec!N12*1</f>
        <v>9.0595848390621068E-4</v>
      </c>
      <c r="U12" s="58" t="str">
        <f>IFERROR(s_DL/(s_RadSpec!F12*s_EF_iw*s_ED_ind*(s_ET_iw_o+s_ET_iw_i)*(1/24)*s_IRA_iw),".")</f>
        <v>.</v>
      </c>
      <c r="V12" s="58">
        <f>IFERROR(s_DL/(s_RadSpec!H12*s_EF_iw*(1/365)*s_ED_ind*(s_ET_iw_o+s_ET_iw_i)*(1/24)*s_GSF_a),".")</f>
        <v>7.6676054523327028E-2</v>
      </c>
      <c r="W12" s="58">
        <f t="shared" si="5"/>
        <v>7.6676054523327028E-2</v>
      </c>
      <c r="X12" s="65">
        <f t="shared" si="3"/>
        <v>1718.75</v>
      </c>
      <c r="Y12" s="65">
        <f t="shared" si="4"/>
        <v>0.3139269406392694</v>
      </c>
      <c r="Z12" s="61"/>
    </row>
    <row r="13" spans="1:26" x14ac:dyDescent="0.25">
      <c r="A13" s="64" t="s">
        <v>11</v>
      </c>
      <c r="B13" s="61" t="s">
        <v>274</v>
      </c>
      <c r="C13" s="58">
        <f>IFERROR((s_DL/(s_RadSpec!G13*s_EF_iw*s_ED_ind*s_IRS_iw*(1/1000)))*1,".")</f>
        <v>9185.0559140278765</v>
      </c>
      <c r="D13" s="58">
        <f>IFERROR(IF(A13="H-3",(s_DL/(s_RadSpec!F13*s_EF_iw*s_ED_ind*(s_ET_iw_o+s_ET_iw_i)*(1/24)*s_IRA_iw*(1/17)*1000))*1,(s_DL/(s_RadSpec!F13*s_EF_iw*s_ED_ind*(s_ET_iw_o+s_ET_iw_i)*(1/24)*s_IRA_iw*(1/s_PEF_wind)*1000))*1),".")</f>
        <v>96793.565947594587</v>
      </c>
      <c r="E13" s="58">
        <f>IFERROR((s_DL/(s_RadSpec!E13*s_EF_iw*(1/365)*s_ED_ind*s_RadSpec!O13*(s_ET_iw_o+s_ET_iw_i)*(1/24)*s_RadSpec!Y13))*1,".")</f>
        <v>1021280.1523991398</v>
      </c>
      <c r="F13" s="58">
        <f t="shared" si="0"/>
        <v>8320.6493034818213</v>
      </c>
      <c r="G13" s="65">
        <f t="shared" si="1"/>
        <v>6.875</v>
      </c>
      <c r="H13" s="65">
        <f t="shared" si="2"/>
        <v>5.5401465066476623E-3</v>
      </c>
      <c r="I13" s="65">
        <f>s_C*s_EF_iw*(1/365)*s_ED_ind*(s_ET_iw_o+s_ET_iw_i)*(1/24)*s_RadSpec!Y13*s_RadSpec!O13*1</f>
        <v>3.6502599740025976E-4</v>
      </c>
      <c r="J13" s="58"/>
      <c r="K13" s="58">
        <f>IFERROR((s_DL/(s_RadSpec!E13*s_EF_iw*(1/365)*s_ED_ind*s_RadSpec!O13*(s_ET_iw_o+s_ET_iw_i)*(1/24)*s_RadSpec!Y13))*1,".")</f>
        <v>1021280.1523991398</v>
      </c>
      <c r="L13" s="58">
        <f>IFERROR((s_DL/(s_RadSpec!K13*s_EF_iw*(1/365)*s_ED_ind*s_RadSpec!P13*(s_ET_iw_o+s_ET_iw_i)*(1/24)*s_RadSpec!Z13))*1,".")</f>
        <v>6663004.3123290176</v>
      </c>
      <c r="M13" s="58">
        <f>IFERROR((s_DL/(s_RadSpec!L13*s_EF_iw*(1/365)*s_ED_ind*s_RadSpec!Q13*(s_ET_iw_o+s_ET_iw_i)*(1/24)*s_RadSpec!AA13))*1,".")</f>
        <v>1660885.4688022789</v>
      </c>
      <c r="N13" s="58">
        <f>IFERROR((s_DL/(s_RadSpec!M13*s_EF_iw*(1/365)*s_ED_ind*s_RadSpec!R13*(s_ET_iw_o+s_ET_iw_i)*(1/24)*s_RadSpec!AB13))*1,".")</f>
        <v>1095342.2043505826</v>
      </c>
      <c r="O13" s="58">
        <f>IFERROR((s_DL/(s_RadSpec!I13*s_EF_iw*(1/365)*s_ED_ind*s_RadSpec!N13*(s_ET_iw_o+s_ET_iw_i)*(1/24)*s_RadSpec!X13))*1,".")</f>
        <v>50375521.805320263</v>
      </c>
      <c r="P13" s="65">
        <f>s_C*s_EF_iw*(1/365)*s_ED_ind*(s_ET_iw_o+s_ET_iw_i)*(1/24)*s_RadSpec!Y13*s_RadSpec!O13*1</f>
        <v>3.6502599740025976E-4</v>
      </c>
      <c r="Q13" s="65">
        <f>s_C*s_EF_iw*(1/365)*s_ED_ind*(s_ET_iw_o+s_ET_iw_i)*(1/24)*s_RadSpec!Z13*s_RadSpec!P13*1</f>
        <v>1.673831730302147E-4</v>
      </c>
      <c r="R13" s="65">
        <f>s_C*s_EF_iw*(1/365)*s_ED_ind*(s_ET_iw_o+s_ET_iw_i)*(1/24)*s_RadSpec!AA13*s_RadSpec!Q13*1</f>
        <v>2.8174577891048116E-4</v>
      </c>
      <c r="S13" s="65">
        <f>s_C*s_EF_iw*(1/365)*s_ED_ind*(s_ET_iw_o+s_ET_iw_i)*(1/24)*s_RadSpec!AB13*s_RadSpec!R13*1</f>
        <v>3.4129528493552985E-4</v>
      </c>
      <c r="T13" s="65">
        <f>s_C*s_EF_iw*(1/365)*s_ED_ind*(s_ET_iw_o+s_ET_iw_i)*(1/24)*s_RadSpec!X13*s_RadSpec!N13*1</f>
        <v>1.7398672503883641E-5</v>
      </c>
      <c r="U13" s="58">
        <f>IFERROR(s_DL/(s_RadSpec!F13*s_EF_iw*s_ED_ind*(s_ET_iw_o+s_ET_iw_i)*(1/24)*s_IRA_iw),".")</f>
        <v>0.31200031200031197</v>
      </c>
      <c r="V13" s="58">
        <f>IFERROR(s_DL/(s_RadSpec!H13*s_EF_iw*(1/365)*s_ED_ind*(s_ET_iw_o+s_ET_iw_i)*(1/24)*s_GSF_a),".")</f>
        <v>0.49571960831360268</v>
      </c>
      <c r="W13" s="58">
        <f t="shared" si="5"/>
        <v>0.19148304823088572</v>
      </c>
      <c r="X13" s="65">
        <f t="shared" si="3"/>
        <v>1718.75</v>
      </c>
      <c r="Y13" s="65">
        <f t="shared" si="4"/>
        <v>0.3139269406392694</v>
      </c>
      <c r="Z13" s="61"/>
    </row>
    <row r="14" spans="1:26" x14ac:dyDescent="0.25">
      <c r="A14" s="64" t="s">
        <v>12</v>
      </c>
      <c r="B14" s="61" t="s">
        <v>274</v>
      </c>
      <c r="C14" s="58">
        <f>IFERROR((s_DL/(s_RadSpec!G14*s_EF_iw*s_ED_ind*s_IRS_iw*(1/1000)))*1,".")</f>
        <v>1017392.3217401478</v>
      </c>
      <c r="D14" s="58">
        <f>IFERROR(IF(A14="H-3",(s_DL/(s_RadSpec!F14*s_EF_iw*s_ED_ind*(s_ET_iw_o+s_ET_iw_i)*(1/24)*s_IRA_iw*(1/17)*1000))*1,(s_DL/(s_RadSpec!F14*s_EF_iw*s_ED_ind*(s_ET_iw_o+s_ET_iw_i)*(1/24)*s_IRA_iw*(1/s_PEF_wind)*1000))*1),".")</f>
        <v>267455905.90782714</v>
      </c>
      <c r="E14" s="58">
        <f>IFERROR((s_DL/(s_RadSpec!E14*s_EF_iw*(1/365)*s_ED_ind*s_RadSpec!O14*(s_ET_iw_o+s_ET_iw_i)*(1/24)*s_RadSpec!Y14))*1,".")</f>
        <v>10098.886538458766</v>
      </c>
      <c r="F14" s="58">
        <f t="shared" si="0"/>
        <v>9999.2539209534643</v>
      </c>
      <c r="G14" s="65">
        <f t="shared" si="1"/>
        <v>6.875</v>
      </c>
      <c r="H14" s="65">
        <f t="shared" si="2"/>
        <v>5.5401465066476623E-3</v>
      </c>
      <c r="I14" s="65">
        <f>s_C*s_EF_iw*(1/365)*s_ED_ind*(s_ET_iw_o+s_ET_iw_i)*(1/24)*s_RadSpec!Y14*s_RadSpec!O14*1</f>
        <v>2.4316056375131732E-3</v>
      </c>
      <c r="J14" s="58"/>
      <c r="K14" s="58">
        <f>IFERROR((s_DL/(s_RadSpec!E14*s_EF_iw*(1/365)*s_ED_ind*s_RadSpec!O14*(s_ET_iw_o+s_ET_iw_i)*(1/24)*s_RadSpec!Y14))*1,".")</f>
        <v>10098.886538458766</v>
      </c>
      <c r="L14" s="58">
        <f>IFERROR((s_DL/(s_RadSpec!K14*s_EF_iw*(1/365)*s_ED_ind*s_RadSpec!P14*(s_ET_iw_o+s_ET_iw_i)*(1/24)*s_RadSpec!Z14))*1,".")</f>
        <v>78705.820291083961</v>
      </c>
      <c r="M14" s="58">
        <f>IFERROR((s_DL/(s_RadSpec!L14*s_EF_iw*(1/365)*s_ED_ind*s_RadSpec!Q14*(s_ET_iw_o+s_ET_iw_i)*(1/24)*s_RadSpec!AA14))*1,".")</f>
        <v>20935.44597801835</v>
      </c>
      <c r="N14" s="58">
        <f>IFERROR((s_DL/(s_RadSpec!M14*s_EF_iw*(1/365)*s_ED_ind*s_RadSpec!R14*(s_ET_iw_o+s_ET_iw_i)*(1/24)*s_RadSpec!AB14))*1,".")</f>
        <v>12550.4227103183</v>
      </c>
      <c r="O14" s="58">
        <f>IFERROR((s_DL/(s_RadSpec!I14*s_EF_iw*(1/365)*s_ED_ind*s_RadSpec!N14*(s_ET_iw_o+s_ET_iw_i)*(1/24)*s_RadSpec!X14))*1,".")</f>
        <v>220631.58453382121</v>
      </c>
      <c r="P14" s="65">
        <f>s_C*s_EF_iw*(1/365)*s_ED_ind*(s_ET_iw_o+s_ET_iw_i)*(1/24)*s_RadSpec!Y14*s_RadSpec!O14*1</f>
        <v>2.4316056375131732E-3</v>
      </c>
      <c r="Q14" s="65">
        <f>s_C*s_EF_iw*(1/365)*s_ED_ind*(s_ET_iw_o+s_ET_iw_i)*(1/24)*s_RadSpec!Z14*s_RadSpec!P14*1</f>
        <v>1.3389136409983589E-3</v>
      </c>
      <c r="R14" s="65">
        <f>s_C*s_EF_iw*(1/365)*s_ED_ind*(s_ET_iw_o+s_ET_iw_i)*(1/24)*s_RadSpec!AA14*s_RadSpec!Q14*1</f>
        <v>1.8109489775660105E-3</v>
      </c>
      <c r="S14" s="65">
        <f>s_C*s_EF_iw*(1/365)*s_ED_ind*(s_ET_iw_o+s_ET_iw_i)*(1/24)*s_RadSpec!AB14*s_RadSpec!R14*1</f>
        <v>2.0665936073059358E-3</v>
      </c>
      <c r="T14" s="65">
        <f>s_C*s_EF_iw*(1/365)*s_ED_ind*(s_ET_iw_o+s_ET_iw_i)*(1/24)*s_RadSpec!X14*s_RadSpec!N14*1</f>
        <v>4.7985104402181126E-4</v>
      </c>
      <c r="U14" s="58">
        <f>IFERROR(s_DL/(s_RadSpec!F14*s_EF_iw*s_ED_ind*(s_ET_iw_o+s_ET_iw_i)*(1/24)*s_IRA_iw),".")</f>
        <v>862.10612526401997</v>
      </c>
      <c r="V14" s="58">
        <f>IFERROR(s_DL/(s_RadSpec!H14*s_EF_iw*(1/365)*s_ED_ind*(s_ET_iw_o+s_ET_iw_i)*(1/24)*s_GSF_a),".")</f>
        <v>4.5989089875911354E-2</v>
      </c>
      <c r="W14" s="58">
        <f t="shared" si="5"/>
        <v>4.5986636716715421E-2</v>
      </c>
      <c r="X14" s="65">
        <f t="shared" si="3"/>
        <v>1718.75</v>
      </c>
      <c r="Y14" s="65">
        <f t="shared" si="4"/>
        <v>0.3139269406392694</v>
      </c>
      <c r="Z14" s="61"/>
    </row>
    <row r="15" spans="1:26" x14ac:dyDescent="0.25">
      <c r="A15" s="64" t="s">
        <v>13</v>
      </c>
      <c r="B15" s="61" t="s">
        <v>274</v>
      </c>
      <c r="C15" s="58">
        <f>IFERROR((s_DL/(s_RadSpec!G15*s_EF_iw*s_ED_ind*s_IRS_iw*(1/1000)))*1,".")</f>
        <v>17333350.666684002</v>
      </c>
      <c r="D15" s="58">
        <f>IFERROR(IF(A15="H-3",(s_DL/(s_RadSpec!F15*s_EF_iw*s_ED_ind*(s_ET_iw_o+s_ET_iw_i)*(1/24)*s_IRA_iw*(1/17)*1000))*1,(s_DL/(s_RadSpec!F15*s_EF_iw*s_ED_ind*(s_ET_iw_o+s_ET_iw_i)*(1/24)*s_IRA_iw*(1/s_PEF_wind)*1000))*1),".")</f>
        <v>17472764053.577248</v>
      </c>
      <c r="E15" s="58" t="str">
        <f>IFERROR((s_DL/(s_RadSpec!E15*s_EF_iw*(1/365)*s_ED_ind*s_RadSpec!O15*(s_ET_iw_o+s_ET_iw_i)*(1/24)*s_RadSpec!Y15))*1,".")</f>
        <v>.</v>
      </c>
      <c r="F15" s="58">
        <f t="shared" si="0"/>
        <v>17316172.657986272</v>
      </c>
      <c r="G15" s="65">
        <f t="shared" si="1"/>
        <v>6.875</v>
      </c>
      <c r="H15" s="65">
        <f t="shared" si="2"/>
        <v>5.5401465066476623E-3</v>
      </c>
      <c r="I15" s="65">
        <f>s_C*s_EF_iw*(1/365)*s_ED_ind*(s_ET_iw_o+s_ET_iw_i)*(1/24)*s_RadSpec!Y15*s_RadSpec!O15*1</f>
        <v>0</v>
      </c>
      <c r="J15" s="58"/>
      <c r="K15" s="58" t="str">
        <f>IFERROR((s_DL/(s_RadSpec!E15*s_EF_iw*(1/365)*s_ED_ind*s_RadSpec!O15*(s_ET_iw_o+s_ET_iw_i)*(1/24)*s_RadSpec!Y15))*1,".")</f>
        <v>.</v>
      </c>
      <c r="L15" s="58" t="str">
        <f>IFERROR((s_DL/(s_RadSpec!K15*s_EF_iw*(1/365)*s_ED_ind*s_RadSpec!P15*(s_ET_iw_o+s_ET_iw_i)*(1/24)*s_RadSpec!Z15))*1,".")</f>
        <v>.</v>
      </c>
      <c r="M15" s="58" t="str">
        <f>IFERROR((s_DL/(s_RadSpec!L15*s_EF_iw*(1/365)*s_ED_ind*s_RadSpec!Q15*(s_ET_iw_o+s_ET_iw_i)*(1/24)*s_RadSpec!AA15))*1,".")</f>
        <v>.</v>
      </c>
      <c r="N15" s="58" t="str">
        <f>IFERROR((s_DL/(s_RadSpec!M15*s_EF_iw*(1/365)*s_ED_ind*s_RadSpec!R15*(s_ET_iw_o+s_ET_iw_i)*(1/24)*s_RadSpec!AB15))*1,".")</f>
        <v>.</v>
      </c>
      <c r="O15" s="58" t="str">
        <f>IFERROR((s_DL/(s_RadSpec!I15*s_EF_iw*(1/365)*s_ED_ind*s_RadSpec!N15*(s_ET_iw_o+s_ET_iw_i)*(1/24)*s_RadSpec!X15))*1,".")</f>
        <v>.</v>
      </c>
      <c r="P15" s="65">
        <f>s_C*s_EF_iw*(1/365)*s_ED_ind*(s_ET_iw_o+s_ET_iw_i)*(1/24)*s_RadSpec!Y15*s_RadSpec!O15*1</f>
        <v>0</v>
      </c>
      <c r="Q15" s="65">
        <f>s_C*s_EF_iw*(1/365)*s_ED_ind*(s_ET_iw_o+s_ET_iw_i)*(1/24)*s_RadSpec!Z15*s_RadSpec!P15*1</f>
        <v>0</v>
      </c>
      <c r="R15" s="65">
        <f>s_C*s_EF_iw*(1/365)*s_ED_ind*(s_ET_iw_o+s_ET_iw_i)*(1/24)*s_RadSpec!AA15*s_RadSpec!Q15*1</f>
        <v>0</v>
      </c>
      <c r="S15" s="65">
        <f>s_C*s_EF_iw*(1/365)*s_ED_ind*(s_ET_iw_o+s_ET_iw_i)*(1/24)*s_RadSpec!AB15*s_RadSpec!R15*1</f>
        <v>0</v>
      </c>
      <c r="T15" s="65">
        <f>s_C*s_EF_iw*(1/365)*s_ED_ind*(s_ET_iw_o+s_ET_iw_i)*(1/24)*s_RadSpec!X15*s_RadSpec!N15*1</f>
        <v>0</v>
      </c>
      <c r="U15" s="58">
        <f>IFERROR(s_DL/(s_RadSpec!F15*s_EF_iw*s_ED_ind*(s_ET_iw_o+s_ET_iw_i)*(1/24)*s_IRA_iw),".")</f>
        <v>56320.973226417358</v>
      </c>
      <c r="V15" s="58">
        <f>IFERROR(s_DL/(s_RadSpec!H15*s_EF_iw*(1/365)*s_ED_ind*(s_ET_iw_o+s_ET_iw_i)*(1/24)*s_GSF_a),".")</f>
        <v>4.2631886314969822</v>
      </c>
      <c r="W15" s="58">
        <f t="shared" si="5"/>
        <v>4.2628659559351112</v>
      </c>
      <c r="X15" s="65">
        <f t="shared" si="3"/>
        <v>1718.75</v>
      </c>
      <c r="Y15" s="65">
        <f t="shared" si="4"/>
        <v>0.3139269406392694</v>
      </c>
      <c r="Z15" s="61"/>
    </row>
    <row r="16" spans="1:26" x14ac:dyDescent="0.25">
      <c r="A16" s="64" t="s">
        <v>14</v>
      </c>
      <c r="B16" s="61" t="s">
        <v>274</v>
      </c>
      <c r="C16" s="58">
        <f>IFERROR((s_DL/(s_RadSpec!G16*s_EF_iw*s_ED_ind*s_IRS_iw*(1/1000)))*1,".")</f>
        <v>1412.0703775876189</v>
      </c>
      <c r="D16" s="58">
        <f>IFERROR(IF(A16="H-3",(s_DL/(s_RadSpec!F16*s_EF_iw*s_ED_ind*(s_ET_iw_o+s_ET_iw_i)*(1/24)*s_IRA_iw*(1/17)*1000))*1,(s_DL/(s_RadSpec!F16*s_EF_iw*s_ED_ind*(s_ET_iw_o+s_ET_iw_i)*(1/24)*s_IRA_iw*(1/s_PEF_wind)*1000))*1),".")</f>
        <v>202255.2124278096</v>
      </c>
      <c r="E16" s="58">
        <f>IFERROR((s_DL/(s_RadSpec!E16*s_EF_iw*(1/365)*s_ED_ind*s_RadSpec!O16*(s_ET_iw_o+s_ET_iw_i)*(1/24)*s_RadSpec!Y16))*1,".")</f>
        <v>45703137130.113464</v>
      </c>
      <c r="F16" s="58">
        <f t="shared" si="0"/>
        <v>1402.2801379053585</v>
      </c>
      <c r="G16" s="65">
        <f t="shared" si="1"/>
        <v>6.875</v>
      </c>
      <c r="H16" s="65">
        <f t="shared" si="2"/>
        <v>5.5401465066476623E-3</v>
      </c>
      <c r="I16" s="65">
        <f>s_C*s_EF_iw*(1/365)*s_ED_ind*(s_ET_iw_o+s_ET_iw_i)*(1/24)*s_RadSpec!Y16*s_RadSpec!O16*1</f>
        <v>2.6145629484670569E-7</v>
      </c>
      <c r="J16" s="58"/>
      <c r="K16" s="58">
        <f>IFERROR((s_DL/(s_RadSpec!E16*s_EF_iw*(1/365)*s_ED_ind*s_RadSpec!O16*(s_ET_iw_o+s_ET_iw_i)*(1/24)*s_RadSpec!Y16))*1,".")</f>
        <v>45703137130.113464</v>
      </c>
      <c r="L16" s="58">
        <f>IFERROR((s_DL/(s_RadSpec!K16*s_EF_iw*(1/365)*s_ED_ind*s_RadSpec!P16*(s_ET_iw_o+s_ET_iw_i)*(1/24)*s_RadSpec!Z16))*1,".")</f>
        <v>128038209842.1405</v>
      </c>
      <c r="M16" s="58">
        <f>IFERROR((s_DL/(s_RadSpec!L16*s_EF_iw*(1/365)*s_ED_ind*s_RadSpec!Q16*(s_ET_iw_o+s_ET_iw_i)*(1/24)*s_RadSpec!AA16))*1,".")</f>
        <v>49786707077.317604</v>
      </c>
      <c r="N16" s="58">
        <f>IFERROR((s_DL/(s_RadSpec!M16*s_EF_iw*(1/365)*s_ED_ind*s_RadSpec!R16*(s_ET_iw_o+s_ET_iw_i)*(1/24)*s_RadSpec!AB16))*1,".")</f>
        <v>49150309596.578285</v>
      </c>
      <c r="O16" s="58">
        <f>IFERROR((s_DL/(s_RadSpec!I16*s_EF_iw*(1/365)*s_ED_ind*s_RadSpec!N16*(s_ET_iw_o+s_ET_iw_i)*(1/24)*s_RadSpec!X16))*1,".")</f>
        <v>1569665743621.9788</v>
      </c>
      <c r="P16" s="65">
        <f>s_C*s_EF_iw*(1/365)*s_ED_ind*(s_ET_iw_o+s_ET_iw_i)*(1/24)*s_RadSpec!Y16*s_RadSpec!O16*1</f>
        <v>2.6145629484670569E-7</v>
      </c>
      <c r="Q16" s="65">
        <f>s_C*s_EF_iw*(1/365)*s_ED_ind*(s_ET_iw_o+s_ET_iw_i)*(1/24)*s_RadSpec!Z16*s_RadSpec!P16*1</f>
        <v>1.468059134680591E-7</v>
      </c>
      <c r="R16" s="65">
        <f>s_C*s_EF_iw*(1/365)*s_ED_ind*(s_ET_iw_o+s_ET_iw_i)*(1/24)*s_RadSpec!AA16*s_RadSpec!Q16*1</f>
        <v>2.4437515426385279E-7</v>
      </c>
      <c r="S16" s="65">
        <f>s_C*s_EF_iw*(1/365)*s_ED_ind*(s_ET_iw_o+s_ET_iw_i)*(1/24)*s_RadSpec!AB16*s_RadSpec!R16*1</f>
        <v>2.4311897513952296E-7</v>
      </c>
      <c r="T16" s="65">
        <f>s_C*s_EF_iw*(1/365)*s_ED_ind*(s_ET_iw_o+s_ET_iw_i)*(1/24)*s_RadSpec!X16*s_RadSpec!N16*1</f>
        <v>6.278538812785388E-9</v>
      </c>
      <c r="U16" s="58">
        <f>IFERROR(s_DL/(s_RadSpec!F16*s_EF_iw*s_ED_ind*(s_ET_iw_o+s_ET_iw_i)*(1/24)*s_IRA_iw),".")</f>
        <v>0.65194095044841316</v>
      </c>
      <c r="V16" s="58">
        <f>IFERROR(s_DL/(s_RadSpec!H16*s_EF_iw*(1/365)*s_ED_ind*(s_ET_iw_o+s_ET_iw_i)*(1/24)*s_GSF_a),".")</f>
        <v>9.0513559055137645</v>
      </c>
      <c r="W16" s="58">
        <f t="shared" si="5"/>
        <v>0.60813862128330853</v>
      </c>
      <c r="X16" s="65">
        <f t="shared" si="3"/>
        <v>1718.75</v>
      </c>
      <c r="Y16" s="65">
        <f t="shared" si="4"/>
        <v>0.3139269406392694</v>
      </c>
      <c r="Z16" s="61"/>
    </row>
    <row r="17" spans="1:26" x14ac:dyDescent="0.25">
      <c r="A17" s="64" t="s">
        <v>15</v>
      </c>
      <c r="B17" s="61" t="s">
        <v>274</v>
      </c>
      <c r="C17" s="58">
        <f>IFERROR((s_DL/(s_RadSpec!G17*s_EF_iw*s_ED_ind*s_IRS_iw*(1/1000)))*1,".")</f>
        <v>7070510.6676329691</v>
      </c>
      <c r="D17" s="58">
        <f>IFERROR(IF(A17="H-3",(s_DL/(s_RadSpec!F17*s_EF_iw*s_ED_ind*(s_ET_iw_o+s_ET_iw_i)*(1/24)*s_IRA_iw*(1/17)*1000))*1,(s_DL/(s_RadSpec!F17*s_EF_iw*s_ED_ind*(s_ET_iw_o+s_ET_iw_i)*(1/24)*s_IRA_iw*(1/s_PEF_wind)*1000))*1),".")</f>
        <v>96835108.250576407</v>
      </c>
      <c r="E17" s="58">
        <f>IFERROR((s_DL/(s_RadSpec!E17*s_EF_iw*(1/365)*s_ED_ind*s_RadSpec!O17*(s_ET_iw_o+s_ET_iw_i)*(1/24)*s_RadSpec!Y17))*1,".")</f>
        <v>6992.7449041362261</v>
      </c>
      <c r="F17" s="58">
        <f t="shared" si="0"/>
        <v>6985.3319699377635</v>
      </c>
      <c r="G17" s="65">
        <f t="shared" si="1"/>
        <v>6.875</v>
      </c>
      <c r="H17" s="65">
        <f t="shared" si="2"/>
        <v>5.5401465066476623E-3</v>
      </c>
      <c r="I17" s="65">
        <f>s_C*s_EF_iw*(1/365)*s_ED_ind*(s_ET_iw_o+s_ET_iw_i)*(1/24)*s_RadSpec!Y17*s_RadSpec!O17*1</f>
        <v>2.8438087563792654E-3</v>
      </c>
      <c r="J17" s="58"/>
      <c r="K17" s="58">
        <f>IFERROR((s_DL/(s_RadSpec!E17*s_EF_iw*(1/365)*s_ED_ind*s_RadSpec!O17*(s_ET_iw_o+s_ET_iw_i)*(1/24)*s_RadSpec!Y17))*1,".")</f>
        <v>6992.7449041362261</v>
      </c>
      <c r="L17" s="58">
        <f>IFERROR((s_DL/(s_RadSpec!K17*s_EF_iw*(1/365)*s_ED_ind*s_RadSpec!P17*(s_ET_iw_o+s_ET_iw_i)*(1/24)*s_RadSpec!Z17))*1,".")</f>
        <v>54832.828174913353</v>
      </c>
      <c r="M17" s="58">
        <f>IFERROR((s_DL/(s_RadSpec!L17*s_EF_iw*(1/365)*s_ED_ind*s_RadSpec!Q17*(s_ET_iw_o+s_ET_iw_i)*(1/24)*s_RadSpec!AA17))*1,".")</f>
        <v>14649.590002078257</v>
      </c>
      <c r="N17" s="58">
        <f>IFERROR((s_DL/(s_RadSpec!M17*s_EF_iw*(1/365)*s_ED_ind*s_RadSpec!R17*(s_ET_iw_o+s_ET_iw_i)*(1/24)*s_RadSpec!AB17))*1,".")</f>
        <v>8760.5226726398323</v>
      </c>
      <c r="O17" s="58">
        <f>IFERROR((s_DL/(s_RadSpec!I17*s_EF_iw*(1/365)*s_ED_ind*s_RadSpec!N17*(s_ET_iw_o+s_ET_iw_i)*(1/24)*s_RadSpec!X17))*1,".")</f>
        <v>103636.88407393312</v>
      </c>
      <c r="P17" s="65">
        <f>s_C*s_EF_iw*(1/365)*s_ED_ind*(s_ET_iw_o+s_ET_iw_i)*(1/24)*s_RadSpec!Y17*s_RadSpec!O17*1</f>
        <v>2.8438087563792654E-3</v>
      </c>
      <c r="Q17" s="65">
        <f>s_C*s_EF_iw*(1/365)*s_ED_ind*(s_ET_iw_o+s_ET_iw_i)*(1/24)*s_RadSpec!Z17*s_RadSpec!P17*1</f>
        <v>1.6271636402251245E-3</v>
      </c>
      <c r="R17" s="65">
        <f>s_C*s_EF_iw*(1/365)*s_ED_ind*(s_ET_iw_o+s_ET_iw_i)*(1/24)*s_RadSpec!AA17*s_RadSpec!Q17*1</f>
        <v>2.1597192494292239E-3</v>
      </c>
      <c r="S17" s="65">
        <f>s_C*s_EF_iw*(1/365)*s_ED_ind*(s_ET_iw_o+s_ET_iw_i)*(1/24)*s_RadSpec!AB17*s_RadSpec!R17*1</f>
        <v>2.4287480974124823E-3</v>
      </c>
      <c r="T17" s="65">
        <f>s_C*s_EF_iw*(1/365)*s_ED_ind*(s_ET_iw_o+s_ET_iw_i)*(1/24)*s_RadSpec!X17*s_RadSpec!N17*1</f>
        <v>8.4919001077420357E-4</v>
      </c>
      <c r="U17" s="58">
        <f>IFERROR(s_DL/(s_RadSpec!F17*s_EF_iw*s_ED_ind*(s_ET_iw_o+s_ET_iw_i)*(1/24)*s_IRA_iw),".")</f>
        <v>312.13421771361686</v>
      </c>
      <c r="V17" s="58">
        <f>IFERROR(s_DL/(s_RadSpec!H17*s_EF_iw*(1/365)*s_ED_ind*(s_ET_iw_o+s_ET_iw_i)*(1/24)*s_GSF_a),".")</f>
        <v>3.8407104788261107E-2</v>
      </c>
      <c r="W17" s="58">
        <f t="shared" si="5"/>
        <v>3.8402379499811887E-2</v>
      </c>
      <c r="X17" s="65">
        <f t="shared" si="3"/>
        <v>1718.75</v>
      </c>
      <c r="Y17" s="65">
        <f t="shared" si="4"/>
        <v>0.3139269406392694</v>
      </c>
      <c r="Z17" s="61"/>
    </row>
    <row r="18" spans="1:26" x14ac:dyDescent="0.25">
      <c r="A18" s="64" t="s">
        <v>16</v>
      </c>
      <c r="B18" s="61" t="s">
        <v>274</v>
      </c>
      <c r="C18" s="58">
        <f>IFERROR((s_DL/(s_RadSpec!G18*s_EF_iw*s_ED_ind*s_IRS_iw*(1/1000)))*1,".")</f>
        <v>812.23221719089486</v>
      </c>
      <c r="D18" s="58">
        <f>IFERROR(IF(A18="H-3",(s_DL/(s_RadSpec!F18*s_EF_iw*s_ED_ind*(s_ET_iw_o+s_ET_iw_i)*(1/24)*s_IRA_iw*(1/17)*1000))*1,(s_DL/(s_RadSpec!F18*s_EF_iw*s_ED_ind*(s_ET_iw_o+s_ET_iw_i)*(1/24)*s_IRA_iw*(1/s_PEF_wind)*1000))*1),".")</f>
        <v>260598.06216660075</v>
      </c>
      <c r="E18" s="58">
        <f>IFERROR((s_DL/(s_RadSpec!E18*s_EF_iw*(1/365)*s_ED_ind*s_RadSpec!O18*(s_ET_iw_o+s_ET_iw_i)*(1/24)*s_RadSpec!Y18))*1,".")</f>
        <v>79367176.048208222</v>
      </c>
      <c r="F18" s="58">
        <f t="shared" si="0"/>
        <v>809.70025652582228</v>
      </c>
      <c r="G18" s="65">
        <f t="shared" si="1"/>
        <v>6.875</v>
      </c>
      <c r="H18" s="65">
        <f t="shared" si="2"/>
        <v>5.5401465066476623E-3</v>
      </c>
      <c r="I18" s="65">
        <f>s_C*s_EF_iw*(1/365)*s_ED_ind*(s_ET_iw_o+s_ET_iw_i)*(1/24)*s_RadSpec!Y18*s_RadSpec!O18*1</f>
        <v>5.5836124353790765E-3</v>
      </c>
      <c r="J18" s="58"/>
      <c r="K18" s="58">
        <f>IFERROR((s_DL/(s_RadSpec!E18*s_EF_iw*(1/365)*s_ED_ind*s_RadSpec!O18*(s_ET_iw_o+s_ET_iw_i)*(1/24)*s_RadSpec!Y18))*1,".")</f>
        <v>79367176.048208222</v>
      </c>
      <c r="L18" s="58">
        <f>IFERROR((s_DL/(s_RadSpec!K18*s_EF_iw*(1/365)*s_ED_ind*s_RadSpec!P18*(s_ET_iw_o+s_ET_iw_i)*(1/24)*s_RadSpec!Z18))*1,".")</f>
        <v>809342496.86296618</v>
      </c>
      <c r="M18" s="58">
        <f>IFERROR((s_DL/(s_RadSpec!L18*s_EF_iw*(1/365)*s_ED_ind*s_RadSpec!Q18*(s_ET_iw_o+s_ET_iw_i)*(1/24)*s_RadSpec!AA18))*1,".")</f>
        <v>197697901.70426935</v>
      </c>
      <c r="N18" s="58">
        <f>IFERROR((s_DL/(s_RadSpec!M18*s_EF_iw*(1/365)*s_ED_ind*s_RadSpec!R18*(s_ET_iw_o+s_ET_iw_i)*(1/24)*s_RadSpec!AB18))*1,".")</f>
        <v>104233997.64902735</v>
      </c>
      <c r="O18" s="58">
        <f>IFERROR((s_DL/(s_RadSpec!I18*s_EF_iw*(1/365)*s_ED_ind*s_RadSpec!N18*(s_ET_iw_o+s_ET_iw_i)*(1/24)*s_RadSpec!X18))*1,".")</f>
        <v>1397215537.2651558</v>
      </c>
      <c r="P18" s="65">
        <f>s_C*s_EF_iw*(1/365)*s_ED_ind*(s_ET_iw_o+s_ET_iw_i)*(1/24)*s_RadSpec!Y18*s_RadSpec!O18*1</f>
        <v>5.5836124353790765E-3</v>
      </c>
      <c r="Q18" s="65">
        <f>s_C*s_EF_iw*(1/365)*s_ED_ind*(s_ET_iw_o+s_ET_iw_i)*(1/24)*s_RadSpec!Z18*s_RadSpec!P18*1</f>
        <v>2.8218451364412627E-3</v>
      </c>
      <c r="R18" s="65">
        <f>s_C*s_EF_iw*(1/365)*s_ED_ind*(s_ET_iw_o+s_ET_iw_i)*(1/24)*s_RadSpec!AA18*s_RadSpec!Q18*1</f>
        <v>4.0295058922055387E-3</v>
      </c>
      <c r="S18" s="65">
        <f>s_C*s_EF_iw*(1/365)*s_ED_ind*(s_ET_iw_o+s_ET_iw_i)*(1/24)*s_RadSpec!AB18*s_RadSpec!R18*1</f>
        <v>4.8635100258090118E-3</v>
      </c>
      <c r="T18" s="65">
        <f>s_C*s_EF_iw*(1/365)*s_ED_ind*(s_ET_iw_o+s_ET_iw_i)*(1/24)*s_RadSpec!X18*s_RadSpec!N18*1</f>
        <v>1.6600882284652895E-3</v>
      </c>
      <c r="U18" s="58">
        <f>IFERROR(s_DL/(s_RadSpec!F18*s_EF_iw*s_ED_ind*(s_ET_iw_o+s_ET_iw_i)*(1/24)*s_IRA_iw),".")</f>
        <v>0.84000084000083985</v>
      </c>
      <c r="V18" s="58">
        <f>IFERROR(s_DL/(s_RadSpec!H18*s_EF_iw*(1/365)*s_ED_ind*(s_ET_iw_o+s_ET_iw_i)*(1/24)*s_GSF_a),".")</f>
        <v>958.01991719033333</v>
      </c>
      <c r="W18" s="58">
        <f t="shared" si="5"/>
        <v>0.83926496461598543</v>
      </c>
      <c r="X18" s="65">
        <f t="shared" si="3"/>
        <v>1718.75</v>
      </c>
      <c r="Y18" s="65">
        <f t="shared" si="4"/>
        <v>0.3139269406392694</v>
      </c>
      <c r="Z18" s="61"/>
    </row>
    <row r="19" spans="1:26" x14ac:dyDescent="0.25">
      <c r="A19" s="64" t="s">
        <v>17</v>
      </c>
      <c r="B19" s="61" t="s">
        <v>274</v>
      </c>
      <c r="C19" s="58" t="str">
        <f>IFERROR((s_DL/(s_RadSpec!G19*s_EF_iw*s_ED_ind*s_IRS_iw*(1/1000)))*1,".")</f>
        <v>.</v>
      </c>
      <c r="D19" s="58" t="str">
        <f>IFERROR(IF(A19="H-3",(s_DL/(s_RadSpec!F19*s_EF_iw*s_ED_ind*(s_ET_iw_o+s_ET_iw_i)*(1/24)*s_IRA_iw*(1/17)*1000))*1,(s_DL/(s_RadSpec!F19*s_EF_iw*s_ED_ind*(s_ET_iw_o+s_ET_iw_i)*(1/24)*s_IRA_iw*(1/s_PEF_wind)*1000))*1),".")</f>
        <v>.</v>
      </c>
      <c r="E19" s="58">
        <f>IFERROR((s_DL/(s_RadSpec!E19*s_EF_iw*(1/365)*s_ED_ind*s_RadSpec!O19*(s_ET_iw_o+s_ET_iw_i)*(1/24)*s_RadSpec!Y19))*1,".")</f>
        <v>21084233.455871586</v>
      </c>
      <c r="F19" s="58">
        <f t="shared" si="0"/>
        <v>21084233.455871586</v>
      </c>
      <c r="G19" s="65">
        <f t="shared" si="1"/>
        <v>6.875</v>
      </c>
      <c r="H19" s="65">
        <f t="shared" si="2"/>
        <v>5.5401465066476623E-3</v>
      </c>
      <c r="I19" s="65">
        <f>s_C*s_EF_iw*(1/365)*s_ED_ind*(s_ET_iw_o+s_ET_iw_i)*(1/24)*s_RadSpec!Y19*s_RadSpec!O19*1</f>
        <v>5.4720156555772993E-3</v>
      </c>
      <c r="J19" s="58"/>
      <c r="K19" s="58">
        <f>IFERROR((s_DL/(s_RadSpec!E19*s_EF_iw*(1/365)*s_ED_ind*s_RadSpec!O19*(s_ET_iw_o+s_ET_iw_i)*(1/24)*s_RadSpec!Y19))*1,".")</f>
        <v>21084233.455871586</v>
      </c>
      <c r="L19" s="58">
        <f>IFERROR((s_DL/(s_RadSpec!K19*s_EF_iw*(1/365)*s_ED_ind*s_RadSpec!P19*(s_ET_iw_o+s_ET_iw_i)*(1/24)*s_RadSpec!Z19))*1,".")</f>
        <v>214643855.55397829</v>
      </c>
      <c r="M19" s="58">
        <f>IFERROR((s_DL/(s_RadSpec!L19*s_EF_iw*(1/365)*s_ED_ind*s_RadSpec!Q19*(s_ET_iw_o+s_ET_iw_i)*(1/24)*s_RadSpec!AA19))*1,".")</f>
        <v>51973346.597277872</v>
      </c>
      <c r="N19" s="58">
        <f>IFERROR((s_DL/(s_RadSpec!M19*s_EF_iw*(1/365)*s_ED_ind*s_RadSpec!R19*(s_ET_iw_o+s_ET_iw_i)*(1/24)*s_RadSpec!AB19))*1,".")</f>
        <v>27534505.270996001</v>
      </c>
      <c r="O19" s="58">
        <f>IFERROR((s_DL/(s_RadSpec!I19*s_EF_iw*(1/365)*s_ED_ind*s_RadSpec!N19*(s_ET_iw_o+s_ET_iw_i)*(1/24)*s_RadSpec!X19))*1,".")</f>
        <v>373904878.85726666</v>
      </c>
      <c r="P19" s="65">
        <f>s_C*s_EF_iw*(1/365)*s_ED_ind*(s_ET_iw_o+s_ET_iw_i)*(1/24)*s_RadSpec!Y19*s_RadSpec!O19*1</f>
        <v>5.4720156555772993E-3</v>
      </c>
      <c r="Q19" s="65">
        <f>s_C*s_EF_iw*(1/365)*s_ED_ind*(s_ET_iw_o+s_ET_iw_i)*(1/24)*s_RadSpec!Z19*s_RadSpec!P19*1</f>
        <v>2.758901763933196E-3</v>
      </c>
      <c r="R19" s="65">
        <f>s_C*s_EF_iw*(1/365)*s_ED_ind*(s_ET_iw_o+s_ET_iw_i)*(1/24)*s_RadSpec!AA19*s_RadSpec!Q19*1</f>
        <v>3.9799551118334473E-3</v>
      </c>
      <c r="S19" s="65">
        <f>s_C*s_EF_iw*(1/365)*s_ED_ind*(s_ET_iw_o+s_ET_iw_i)*(1/24)*s_RadSpec!AB19*s_RadSpec!R19*1</f>
        <v>4.765249970729424E-3</v>
      </c>
      <c r="T19" s="65">
        <f>s_C*s_EF_iw*(1/365)*s_ED_ind*(s_ET_iw_o+s_ET_iw_i)*(1/24)*s_RadSpec!X19*s_RadSpec!N19*1</f>
        <v>1.6021240852625064E-3</v>
      </c>
      <c r="U19" s="58" t="str">
        <f>IFERROR(s_DL/(s_RadSpec!F19*s_EF_iw*s_ED_ind*(s_ET_iw_o+s_ET_iw_i)*(1/24)*s_IRA_iw),".")</f>
        <v>.</v>
      </c>
      <c r="V19" s="58">
        <f>IFERROR(s_DL/(s_RadSpec!H19*s_EF_iw*(1/365)*s_ED_ind*(s_ET_iw_o+s_ET_iw_i)*(1/24)*s_GSF_a),".")</f>
        <v>249.30927669573001</v>
      </c>
      <c r="W19" s="58">
        <f t="shared" si="5"/>
        <v>249.30927669573003</v>
      </c>
      <c r="X19" s="65">
        <f t="shared" si="3"/>
        <v>1718.75</v>
      </c>
      <c r="Y19" s="65">
        <f t="shared" si="4"/>
        <v>0.3139269406392694</v>
      </c>
      <c r="Z19" s="61"/>
    </row>
    <row r="20" spans="1:26" x14ac:dyDescent="0.25">
      <c r="A20" s="64" t="s">
        <v>18</v>
      </c>
      <c r="B20" s="61" t="s">
        <v>274</v>
      </c>
      <c r="C20" s="58" t="str">
        <f>IFERROR((s_DL/(s_RadSpec!G20*s_EF_iw*s_ED_ind*s_IRS_iw*(1/1000)))*1,".")</f>
        <v>.</v>
      </c>
      <c r="D20" s="58" t="str">
        <f>IFERROR(IF(A20="H-3",(s_DL/(s_RadSpec!F20*s_EF_iw*s_ED_ind*(s_ET_iw_o+s_ET_iw_i)*(1/24)*s_IRA_iw*(1/17)*1000))*1,(s_DL/(s_RadSpec!F20*s_EF_iw*s_ED_ind*(s_ET_iw_o+s_ET_iw_i)*(1/24)*s_IRA_iw*(1/s_PEF_wind)*1000))*1),".")</f>
        <v>.</v>
      </c>
      <c r="E20" s="58">
        <f>IFERROR((s_DL/(s_RadSpec!E20*s_EF_iw*(1/365)*s_ED_ind*s_RadSpec!O20*(s_ET_iw_o+s_ET_iw_i)*(1/24)*s_RadSpec!Y20))*1,".")</f>
        <v>9357740.1188972704</v>
      </c>
      <c r="F20" s="58">
        <f t="shared" si="0"/>
        <v>9357740.1188972704</v>
      </c>
      <c r="G20" s="65">
        <f t="shared" si="1"/>
        <v>6.875</v>
      </c>
      <c r="H20" s="65">
        <f t="shared" si="2"/>
        <v>5.5401465066476623E-3</v>
      </c>
      <c r="I20" s="65">
        <f>s_C*s_EF_iw*(1/365)*s_ED_ind*(s_ET_iw_o+s_ET_iw_i)*(1/24)*s_RadSpec!Y20*s_RadSpec!O20*1</f>
        <v>5.56492138586829E-3</v>
      </c>
      <c r="J20" s="58"/>
      <c r="K20" s="58">
        <f>IFERROR((s_DL/(s_RadSpec!E20*s_EF_iw*(1/365)*s_ED_ind*s_RadSpec!O20*(s_ET_iw_o+s_ET_iw_i)*(1/24)*s_RadSpec!Y20))*1,".")</f>
        <v>9357740.1188972704</v>
      </c>
      <c r="L20" s="58">
        <f>IFERROR((s_DL/(s_RadSpec!K20*s_EF_iw*(1/365)*s_ED_ind*s_RadSpec!P20*(s_ET_iw_o+s_ET_iw_i)*(1/24)*s_RadSpec!Z20))*1,".")</f>
        <v>94855357.887094289</v>
      </c>
      <c r="M20" s="58">
        <f>IFERROR((s_DL/(s_RadSpec!L20*s_EF_iw*(1/365)*s_ED_ind*s_RadSpec!Q20*(s_ET_iw_o+s_ET_iw_i)*(1/24)*s_RadSpec!AA20))*1,".")</f>
        <v>23205706.708499424</v>
      </c>
      <c r="N20" s="58">
        <f>IFERROR((s_DL/(s_RadSpec!M20*s_EF_iw*(1/365)*s_ED_ind*s_RadSpec!R20*(s_ET_iw_o+s_ET_iw_i)*(1/24)*s_RadSpec!AB20))*1,".")</f>
        <v>12329193.798070984</v>
      </c>
      <c r="O20" s="58">
        <f>IFERROR((s_DL/(s_RadSpec!I20*s_EF_iw*(1/365)*s_ED_ind*s_RadSpec!N20*(s_ET_iw_o+s_ET_iw_i)*(1/24)*s_RadSpec!X20))*1,".")</f>
        <v>164088949.66899675</v>
      </c>
      <c r="P20" s="65">
        <f>s_C*s_EF_iw*(1/365)*s_ED_ind*(s_ET_iw_o+s_ET_iw_i)*(1/24)*s_RadSpec!Y20*s_RadSpec!O20*1</f>
        <v>5.56492138586829E-3</v>
      </c>
      <c r="Q20" s="65">
        <f>s_C*s_EF_iw*(1/365)*s_ED_ind*(s_ET_iw_o+s_ET_iw_i)*(1/24)*s_RadSpec!Z20*s_RadSpec!P20*1</f>
        <v>2.8218327235599418E-3</v>
      </c>
      <c r="R20" s="65">
        <f>s_C*s_EF_iw*(1/365)*s_ED_ind*(s_ET_iw_o+s_ET_iw_i)*(1/24)*s_RadSpec!AA20*s_RadSpec!Q20*1</f>
        <v>4.0330378726833194E-3</v>
      </c>
      <c r="S20" s="65">
        <f>s_C*s_EF_iw*(1/365)*s_ED_ind*(s_ET_iw_o+s_ET_iw_i)*(1/24)*s_RadSpec!AB20*s_RadSpec!R20*1</f>
        <v>4.8030821917808197E-3</v>
      </c>
      <c r="T20" s="65">
        <f>s_C*s_EF_iw*(1/365)*s_ED_ind*(s_ET_iw_o+s_ET_iw_i)*(1/24)*s_RadSpec!X20*s_RadSpec!N20*1</f>
        <v>1.6560423165604228E-3</v>
      </c>
      <c r="U20" s="58" t="str">
        <f>IFERROR(s_DL/(s_RadSpec!F20*s_EF_iw*s_ED_ind*(s_ET_iw_o+s_ET_iw_i)*(1/24)*s_IRA_iw),".")</f>
        <v>.</v>
      </c>
      <c r="V20" s="58">
        <f>IFERROR(s_DL/(s_RadSpec!H20*s_EF_iw*(1/365)*s_ED_ind*(s_ET_iw_o+s_ET_iw_i)*(1/24)*s_GSF_a),".")</f>
        <v>112.18917451307848</v>
      </c>
      <c r="W20" s="58">
        <f t="shared" si="5"/>
        <v>112.18917451307848</v>
      </c>
      <c r="X20" s="65">
        <f t="shared" si="3"/>
        <v>1718.75</v>
      </c>
      <c r="Y20" s="65">
        <f t="shared" si="4"/>
        <v>0.3139269406392694</v>
      </c>
      <c r="Z20" s="61"/>
    </row>
    <row r="21" spans="1:26" x14ac:dyDescent="0.25">
      <c r="A21" s="64" t="s">
        <v>19</v>
      </c>
      <c r="B21" s="61" t="s">
        <v>274</v>
      </c>
      <c r="C21" s="58" t="str">
        <f>IFERROR((s_DL/(s_RadSpec!G21*s_EF_iw*s_ED_ind*s_IRS_iw*(1/1000)))*1,".")</f>
        <v>.</v>
      </c>
      <c r="D21" s="58">
        <f>IFERROR(IF(A21="H-3",(s_DL/(s_RadSpec!F21*s_EF_iw*s_ED_ind*(s_ET_iw_o+s_ET_iw_i)*(1/24)*s_IRA_iw*(1/17)*1000))*1,(s_DL/(s_RadSpec!F21*s_EF_iw*s_ED_ind*(s_ET_iw_o+s_ET_iw_i)*(1/24)*s_IRA_iw*(1/s_PEF_wind)*1000))*1),".")</f>
        <v>592193706.62425983</v>
      </c>
      <c r="E21" s="58" t="str">
        <f>IFERROR((s_DL/(s_RadSpec!E21*s_EF_iw*(1/365)*s_ED_ind*s_RadSpec!O21*(s_ET_iw_o+s_ET_iw_i)*(1/24)*s_RadSpec!Y21))*1,".")</f>
        <v>.</v>
      </c>
      <c r="F21" s="58">
        <f t="shared" si="0"/>
        <v>592193706.62425983</v>
      </c>
      <c r="G21" s="65">
        <f t="shared" si="1"/>
        <v>6.875</v>
      </c>
      <c r="H21" s="65">
        <f t="shared" si="2"/>
        <v>5.5401465066476623E-3</v>
      </c>
      <c r="I21" s="65">
        <f>s_C*s_EF_iw*(1/365)*s_ED_ind*(s_ET_iw_o+s_ET_iw_i)*(1/24)*s_RadSpec!Y21*s_RadSpec!O21*1</f>
        <v>0</v>
      </c>
      <c r="J21" s="58"/>
      <c r="K21" s="58" t="str">
        <f>IFERROR((s_DL/(s_RadSpec!E21*s_EF_iw*(1/365)*s_ED_ind*s_RadSpec!O21*(s_ET_iw_o+s_ET_iw_i)*(1/24)*s_RadSpec!Y21))*1,".")</f>
        <v>.</v>
      </c>
      <c r="L21" s="58" t="str">
        <f>IFERROR((s_DL/(s_RadSpec!K21*s_EF_iw*(1/365)*s_ED_ind*s_RadSpec!P21*(s_ET_iw_o+s_ET_iw_i)*(1/24)*s_RadSpec!Z21))*1,".")</f>
        <v>.</v>
      </c>
      <c r="M21" s="58" t="str">
        <f>IFERROR((s_DL/(s_RadSpec!L21*s_EF_iw*(1/365)*s_ED_ind*s_RadSpec!Q21*(s_ET_iw_o+s_ET_iw_i)*(1/24)*s_RadSpec!AA21))*1,".")</f>
        <v>.</v>
      </c>
      <c r="N21" s="58" t="str">
        <f>IFERROR((s_DL/(s_RadSpec!M21*s_EF_iw*(1/365)*s_ED_ind*s_RadSpec!R21*(s_ET_iw_o+s_ET_iw_i)*(1/24)*s_RadSpec!AB21))*1,".")</f>
        <v>.</v>
      </c>
      <c r="O21" s="58" t="str">
        <f>IFERROR((s_DL/(s_RadSpec!I21*s_EF_iw*(1/365)*s_ED_ind*s_RadSpec!N21*(s_ET_iw_o+s_ET_iw_i)*(1/24)*s_RadSpec!X21))*1,".")</f>
        <v>.</v>
      </c>
      <c r="P21" s="65">
        <f>s_C*s_EF_iw*(1/365)*s_ED_ind*(s_ET_iw_o+s_ET_iw_i)*(1/24)*s_RadSpec!Y21*s_RadSpec!O21*1</f>
        <v>0</v>
      </c>
      <c r="Q21" s="65">
        <f>s_C*s_EF_iw*(1/365)*s_ED_ind*(s_ET_iw_o+s_ET_iw_i)*(1/24)*s_RadSpec!Z21*s_RadSpec!P21*1</f>
        <v>0</v>
      </c>
      <c r="R21" s="65">
        <f>s_C*s_EF_iw*(1/365)*s_ED_ind*(s_ET_iw_o+s_ET_iw_i)*(1/24)*s_RadSpec!AA21*s_RadSpec!Q21*1</f>
        <v>0</v>
      </c>
      <c r="S21" s="65">
        <f>s_C*s_EF_iw*(1/365)*s_ED_ind*(s_ET_iw_o+s_ET_iw_i)*(1/24)*s_RadSpec!AB21*s_RadSpec!R21*1</f>
        <v>0</v>
      </c>
      <c r="T21" s="65">
        <f>s_C*s_EF_iw*(1/365)*s_ED_ind*(s_ET_iw_o+s_ET_iw_i)*(1/24)*s_RadSpec!X21*s_RadSpec!N21*1</f>
        <v>0</v>
      </c>
      <c r="U21" s="58">
        <f>IFERROR(s_DL/(s_RadSpec!F21*s_EF_iw*s_ED_ind*(s_ET_iw_o+s_ET_iw_i)*(1/24)*s_IRA_iw),".")</f>
        <v>1908.8523025530899</v>
      </c>
      <c r="V21" s="58">
        <f>IFERROR(s_DL/(s_RadSpec!H21*s_EF_iw*(1/365)*s_ED_ind*(s_ET_iw_o+s_ET_iw_i)*(1/24)*s_GSF_a),".")</f>
        <v>162717.1233395795</v>
      </c>
      <c r="W21" s="58">
        <f t="shared" si="5"/>
        <v>1886.7189964405538</v>
      </c>
      <c r="X21" s="65">
        <f t="shared" si="3"/>
        <v>1718.75</v>
      </c>
      <c r="Y21" s="65">
        <f t="shared" si="4"/>
        <v>0.3139269406392694</v>
      </c>
      <c r="Z21" s="61"/>
    </row>
    <row r="22" spans="1:26" x14ac:dyDescent="0.25">
      <c r="A22" s="64" t="s">
        <v>20</v>
      </c>
      <c r="B22" s="61" t="s">
        <v>274</v>
      </c>
      <c r="C22" s="58">
        <f>IFERROR((s_DL/(s_RadSpec!G22*s_EF_iw*s_ED_ind*s_IRS_iw*(1/1000)))*1,".")</f>
        <v>9867.4797469978184</v>
      </c>
      <c r="D22" s="58">
        <f>IFERROR(IF(A22="H-3",(s_DL/(s_RadSpec!F22*s_EF_iw*s_ED_ind*(s_ET_iw_o+s_ET_iw_i)*(1/24)*s_IRA_iw*(1/17)*1000))*1,(s_DL/(s_RadSpec!F22*s_EF_iw*s_ED_ind*(s_ET_iw_o+s_ET_iw_i)*(1/24)*s_IRA_iw*(1/s_PEF_wind)*1000))*1),".")</f>
        <v>145017.70879187775</v>
      </c>
      <c r="E22" s="58">
        <f>IFERROR((s_DL/(s_RadSpec!E22*s_EF_iw*(1/365)*s_ED_ind*s_RadSpec!O22*(s_ET_iw_o+s_ET_iw_i)*(1/24)*s_RadSpec!Y22))*1,".")</f>
        <v>2144279802986.3271</v>
      </c>
      <c r="F22" s="58">
        <f t="shared" si="0"/>
        <v>9238.838857308092</v>
      </c>
      <c r="G22" s="65">
        <f t="shared" si="1"/>
        <v>6.875</v>
      </c>
      <c r="H22" s="65">
        <f t="shared" si="2"/>
        <v>5.5401465066476623E-3</v>
      </c>
      <c r="I22" s="65">
        <f>s_C*s_EF_iw*(1/365)*s_ED_ind*(s_ET_iw_o+s_ET_iw_i)*(1/24)*s_RadSpec!Y22*s_RadSpec!O22*1</f>
        <v>1.3084685929166184E-9</v>
      </c>
      <c r="J22" s="58"/>
      <c r="K22" s="58">
        <f>IFERROR((s_DL/(s_RadSpec!E22*s_EF_iw*(1/365)*s_ED_ind*s_RadSpec!O22*(s_ET_iw_o+s_ET_iw_i)*(1/24)*s_RadSpec!Y22))*1,".")</f>
        <v>2144279802986.3271</v>
      </c>
      <c r="L22" s="58">
        <f>IFERROR((s_DL/(s_RadSpec!K22*s_EF_iw*(1/365)*s_ED_ind*s_RadSpec!P22*(s_ET_iw_o+s_ET_iw_i)*(1/24)*s_RadSpec!Z22))*1,".")</f>
        <v>2708764580477.6982</v>
      </c>
      <c r="M22" s="58">
        <f>IFERROR((s_DL/(s_RadSpec!L22*s_EF_iw*(1/365)*s_ED_ind*s_RadSpec!Q22*(s_ET_iw_o+s_ET_iw_i)*(1/24)*s_RadSpec!AA22))*1,".")</f>
        <v>1515885376865.6985</v>
      </c>
      <c r="N22" s="58">
        <f>IFERROR((s_DL/(s_RadSpec!M22*s_EF_iw*(1/365)*s_ED_ind*s_RadSpec!R22*(s_ET_iw_o+s_ET_iw_i)*(1/24)*s_RadSpec!AB22))*1,".")</f>
        <v>1555528841673.845</v>
      </c>
      <c r="O22" s="58">
        <f>IFERROR((s_DL/(s_RadSpec!I22*s_EF_iw*(1/365)*s_ED_ind*s_RadSpec!N22*(s_ET_iw_o+s_ET_iw_i)*(1/24)*s_RadSpec!X22))*1,".")</f>
        <v>7648229546770.3057</v>
      </c>
      <c r="P22" s="65">
        <f>s_C*s_EF_iw*(1/365)*s_ED_ind*(s_ET_iw_o+s_ET_iw_i)*(1/24)*s_RadSpec!Y22*s_RadSpec!O22*1</f>
        <v>1.3084685929166184E-9</v>
      </c>
      <c r="Q22" s="65">
        <f>s_C*s_EF_iw*(1/365)*s_ED_ind*(s_ET_iw_o+s_ET_iw_i)*(1/24)*s_RadSpec!Z22*s_RadSpec!P22*1</f>
        <v>1.4279591247814492E-9</v>
      </c>
      <c r="R22" s="65">
        <f>s_C*s_EF_iw*(1/365)*s_ED_ind*(s_ET_iw_o+s_ET_iw_i)*(1/24)*s_RadSpec!AA22*s_RadSpec!Q22*1</f>
        <v>1.858673742235386E-9</v>
      </c>
      <c r="S22" s="65">
        <f>s_C*s_EF_iw*(1/365)*s_ED_ind*(s_ET_iw_o+s_ET_iw_i)*(1/24)*s_RadSpec!AB22*s_RadSpec!R22*1</f>
        <v>1.8037099033238832E-9</v>
      </c>
      <c r="T22" s="65">
        <f>s_C*s_EF_iw*(1/365)*s_ED_ind*(s_ET_iw_o+s_ET_iw_i)*(1/24)*s_RadSpec!X22*s_RadSpec!N22*1</f>
        <v>2.5419786486812607E-10</v>
      </c>
      <c r="U22" s="58">
        <f>IFERROR(s_DL/(s_RadSpec!F22*s_EF_iw*s_ED_ind*(s_ET_iw_o+s_ET_iw_i)*(1/24)*s_IRA_iw),".")</f>
        <v>0.46744398706348766</v>
      </c>
      <c r="V22" s="58">
        <f>IFERROR(s_DL/(s_RadSpec!H22*s_EF_iw*(1/365)*s_ED_ind*(s_ET_iw_o+s_ET_iw_i)*(1/24)*s_GSF_a),".")</f>
        <v>1.7259873002012078</v>
      </c>
      <c r="W22" s="58">
        <f t="shared" si="5"/>
        <v>0.36782660569828712</v>
      </c>
      <c r="X22" s="65">
        <f t="shared" si="3"/>
        <v>1718.75</v>
      </c>
      <c r="Y22" s="65">
        <f t="shared" si="4"/>
        <v>0.3139269406392694</v>
      </c>
      <c r="Z22" s="61"/>
    </row>
    <row r="23" spans="1:26" x14ac:dyDescent="0.25">
      <c r="A23" s="66" t="s">
        <v>21</v>
      </c>
      <c r="B23" s="61" t="s">
        <v>261</v>
      </c>
      <c r="C23" s="58">
        <f>IFERROR((s_DL/(s_RadSpec!G23*s_EF_iw*s_ED_ind*s_IRS_iw*(1/1000)))*1,".")</f>
        <v>3510.0035100035093</v>
      </c>
      <c r="D23" s="58">
        <f>IFERROR(IF(A23="H-3",(s_DL/(s_RadSpec!F23*s_EF_iw*s_ED_ind*(s_ET_iw_o+s_ET_iw_i)*(1/24)*s_IRA_iw*(1/17)*1000))*1,(s_DL/(s_RadSpec!F23*s_EF_iw*s_ED_ind*(s_ET_iw_o+s_ET_iw_i)*(1/24)*s_IRA_iw*(1/s_PEF_wind)*1000))*1),".")</f>
        <v>118407.66319802833</v>
      </c>
      <c r="E23" s="58">
        <f>IFERROR((s_DL/(s_RadSpec!E23*s_EF_iw*(1/365)*s_ED_ind*s_RadSpec!O23*(s_ET_iw_o+s_ET_iw_i)*(1/24)*s_RadSpec!Y23))*1,".")</f>
        <v>137784.68451965431</v>
      </c>
      <c r="F23" s="58">
        <f t="shared" si="0"/>
        <v>3326.645666380487</v>
      </c>
      <c r="G23" s="65">
        <f t="shared" si="1"/>
        <v>6.875</v>
      </c>
      <c r="H23" s="65">
        <f t="shared" si="2"/>
        <v>5.5401465066476623E-3</v>
      </c>
      <c r="I23" s="65">
        <f>s_C*s_EF_iw*(1/365)*s_ED_ind*(s_ET_iw_o+s_ET_iw_i)*(1/24)*s_RadSpec!Y23*s_RadSpec!O23*1</f>
        <v>5.7136452092952294E-3</v>
      </c>
      <c r="J23" s="58"/>
      <c r="K23" s="58">
        <f>IFERROR((s_DL/(s_RadSpec!E23*s_EF_iw*(1/365)*s_ED_ind*s_RadSpec!O23*(s_ET_iw_o+s_ET_iw_i)*(1/24)*s_RadSpec!Y23))*1,".")</f>
        <v>137784.68451965431</v>
      </c>
      <c r="L23" s="58">
        <f>IFERROR((s_DL/(s_RadSpec!K23*s_EF_iw*(1/365)*s_ED_ind*s_RadSpec!P23*(s_ET_iw_o+s_ET_iw_i)*(1/24)*s_RadSpec!Z23))*1,".")</f>
        <v>983351.08961879136</v>
      </c>
      <c r="M23" s="58">
        <f>IFERROR((s_DL/(s_RadSpec!L23*s_EF_iw*(1/365)*s_ED_ind*s_RadSpec!Q23*(s_ET_iw_o+s_ET_iw_i)*(1/24)*s_RadSpec!AA23))*1,".")</f>
        <v>251990.98449410155</v>
      </c>
      <c r="N23" s="58">
        <f>IFERROR((s_DL/(s_RadSpec!M23*s_EF_iw*(1/365)*s_ED_ind*s_RadSpec!R23*(s_ET_iw_o+s_ET_iw_i)*(1/24)*s_RadSpec!AB23))*1,".")</f>
        <v>145342.39012451647</v>
      </c>
      <c r="O23" s="58">
        <f>IFERROR((s_DL/(s_RadSpec!I23*s_EF_iw*(1/365)*s_ED_ind*s_RadSpec!N23*(s_ET_iw_o+s_ET_iw_i)*(1/24)*s_RadSpec!X23))*1,".")</f>
        <v>1570030.7609450691</v>
      </c>
      <c r="P23" s="65">
        <f>s_C*s_EF_iw*(1/365)*s_ED_ind*(s_ET_iw_o+s_ET_iw_i)*(1/24)*s_RadSpec!Y23*s_RadSpec!O23*1</f>
        <v>5.7136452092952294E-3</v>
      </c>
      <c r="Q23" s="65">
        <f>s_C*s_EF_iw*(1/365)*s_ED_ind*(s_ET_iw_o+s_ET_iw_i)*(1/24)*s_RadSpec!Z23*s_RadSpec!P23*1</f>
        <v>3.2098791134057801E-3</v>
      </c>
      <c r="R23" s="65">
        <f>s_C*s_EF_iw*(1/365)*s_ED_ind*(s_ET_iw_o+s_ET_iw_i)*(1/24)*s_RadSpec!AA23*s_RadSpec!Q23*1</f>
        <v>4.5393353887117705E-3</v>
      </c>
      <c r="S23" s="65">
        <f>s_C*s_EF_iw*(1/365)*s_ED_ind*(s_ET_iw_o+s_ET_iw_i)*(1/24)*s_RadSpec!AB23*s_RadSpec!R23*1</f>
        <v>5.5470585627521406E-3</v>
      </c>
      <c r="T23" s="65">
        <f>s_C*s_EF_iw*(1/365)*s_ED_ind*(s_ET_iw_o+s_ET_iw_i)*(1/24)*s_RadSpec!X23*s_RadSpec!N23*1</f>
        <v>2.0391110288370566E-3</v>
      </c>
      <c r="U23" s="58">
        <f>IFERROR(s_DL/(s_RadSpec!F23*s_EF_iw*s_ED_ind*(s_ET_iw_o+s_ET_iw_i)*(1/24)*s_IRA_iw),".")</f>
        <v>0.38167028458290597</v>
      </c>
      <c r="V23" s="58">
        <f>IFERROR(s_DL/(s_RadSpec!H23*s_EF_iw*(1/365)*s_ED_ind*(s_ET_iw_o+s_ET_iw_i)*(1/24)*s_GSF_a),".")</f>
        <v>1.3708002030536921</v>
      </c>
      <c r="W23" s="58">
        <f t="shared" si="5"/>
        <v>0.2985463705647865</v>
      </c>
      <c r="X23" s="65">
        <f t="shared" si="3"/>
        <v>1718.75</v>
      </c>
      <c r="Y23" s="65">
        <f t="shared" si="4"/>
        <v>0.3139269406392694</v>
      </c>
      <c r="Z23" s="61"/>
    </row>
    <row r="24" spans="1:26" x14ac:dyDescent="0.25">
      <c r="A24" s="64" t="s">
        <v>22</v>
      </c>
      <c r="B24" s="61" t="s">
        <v>274</v>
      </c>
      <c r="C24" s="58" t="str">
        <f>IFERROR((s_DL/(s_RadSpec!G24*s_EF_iw*s_ED_ind*s_IRS_iw*(1/1000)))*1,".")</f>
        <v>.</v>
      </c>
      <c r="D24" s="58" t="str">
        <f>IFERROR(IF(A24="H-3",(s_DL/(s_RadSpec!F24*s_EF_iw*s_ED_ind*(s_ET_iw_o+s_ET_iw_i)*(1/24)*s_IRA_iw*(1/17)*1000))*1,(s_DL/(s_RadSpec!F24*s_EF_iw*s_ED_ind*(s_ET_iw_o+s_ET_iw_i)*(1/24)*s_IRA_iw*(1/s_PEF_wind)*1000))*1),".")</f>
        <v>.</v>
      </c>
      <c r="E24" s="58">
        <f>IFERROR((s_DL/(s_RadSpec!E24*s_EF_iw*(1/365)*s_ED_ind*s_RadSpec!O24*(s_ET_iw_o+s_ET_iw_i)*(1/24)*s_RadSpec!Y24))*1,".")</f>
        <v>1346763.6567037569</v>
      </c>
      <c r="F24" s="58">
        <f t="shared" si="0"/>
        <v>1346763.6567037569</v>
      </c>
      <c r="G24" s="65">
        <f t="shared" si="1"/>
        <v>6.875</v>
      </c>
      <c r="H24" s="65">
        <f t="shared" si="2"/>
        <v>5.5401465066476623E-3</v>
      </c>
      <c r="I24" s="65">
        <f>s_C*s_EF_iw*(1/365)*s_ED_ind*(s_ET_iw_o+s_ET_iw_i)*(1/24)*s_RadSpec!Y24*s_RadSpec!O24*1</f>
        <v>4.3584985076911284E-3</v>
      </c>
      <c r="J24" s="58"/>
      <c r="K24" s="58">
        <f>IFERROR((s_DL/(s_RadSpec!E24*s_EF_iw*(1/365)*s_ED_ind*s_RadSpec!O24*(s_ET_iw_o+s_ET_iw_i)*(1/24)*s_RadSpec!Y24))*1,".")</f>
        <v>1346763.6567037569</v>
      </c>
      <c r="L24" s="58">
        <f>IFERROR((s_DL/(s_RadSpec!K24*s_EF_iw*(1/365)*s_ED_ind*s_RadSpec!P24*(s_ET_iw_o+s_ET_iw_i)*(1/24)*s_RadSpec!Z24))*1,".")</f>
        <v>12128719.102167388</v>
      </c>
      <c r="M24" s="58">
        <f>IFERROR((s_DL/(s_RadSpec!L24*s_EF_iw*(1/365)*s_ED_ind*s_RadSpec!Q24*(s_ET_iw_o+s_ET_iw_i)*(1/24)*s_RadSpec!AA24))*1,".")</f>
        <v>3000549.3692024443</v>
      </c>
      <c r="N24" s="58">
        <f>IFERROR((s_DL/(s_RadSpec!M24*s_EF_iw*(1/365)*s_ED_ind*s_RadSpec!R24*(s_ET_iw_o+s_ET_iw_i)*(1/24)*s_RadSpec!AB24))*1,".")</f>
        <v>1609022.4428495767</v>
      </c>
      <c r="O24" s="58">
        <f>IFERROR((s_DL/(s_RadSpec!I24*s_EF_iw*(1/365)*s_ED_ind*s_RadSpec!N24*(s_ET_iw_o+s_ET_iw_i)*(1/24)*s_RadSpec!X24))*1,".")</f>
        <v>20421331.311784018</v>
      </c>
      <c r="P24" s="65">
        <f>s_C*s_EF_iw*(1/365)*s_ED_ind*(s_ET_iw_o+s_ET_iw_i)*(1/24)*s_RadSpec!Y24*s_RadSpec!O24*1</f>
        <v>4.3584985076911284E-3</v>
      </c>
      <c r="Q24" s="65">
        <f>s_C*s_EF_iw*(1/365)*s_ED_ind*(s_ET_iw_o+s_ET_iw_i)*(1/24)*s_RadSpec!Z24*s_RadSpec!P24*1</f>
        <v>2.4040058115400581E-3</v>
      </c>
      <c r="R24" s="65">
        <f>s_C*s_EF_iw*(1/365)*s_ED_ind*(s_ET_iw_o+s_ET_iw_i)*(1/24)*s_RadSpec!AA24*s_RadSpec!Q24*1</f>
        <v>3.4047957513323253E-3</v>
      </c>
      <c r="S24" s="65">
        <f>s_C*s_EF_iw*(1/365)*s_ED_ind*(s_ET_iw_o+s_ET_iw_i)*(1/24)*s_RadSpec!AB24*s_RadSpec!R24*1</f>
        <v>4.0772831050228308E-3</v>
      </c>
      <c r="T24" s="65">
        <f>s_C*s_EF_iw*(1/365)*s_ED_ind*(s_ET_iw_o+s_ET_iw_i)*(1/24)*s_RadSpec!X24*s_RadSpec!N24*1</f>
        <v>1.4464481821860014E-3</v>
      </c>
      <c r="U24" s="58" t="str">
        <f>IFERROR(s_DL/(s_RadSpec!F24*s_EF_iw*s_ED_ind*(s_ET_iw_o+s_ET_iw_i)*(1/24)*s_IRA_iw),".")</f>
        <v>.</v>
      </c>
      <c r="V24" s="58">
        <f>IFERROR(s_DL/(s_RadSpec!H24*s_EF_iw*(1/365)*s_ED_ind*(s_ET_iw_o+s_ET_iw_i)*(1/24)*s_GSF_a),".")</f>
        <v>12.538790092638186</v>
      </c>
      <c r="W24" s="58">
        <f t="shared" si="5"/>
        <v>12.538790092638184</v>
      </c>
      <c r="X24" s="65">
        <f t="shared" si="3"/>
        <v>1718.75</v>
      </c>
      <c r="Y24" s="65">
        <f t="shared" si="4"/>
        <v>0.3139269406392694</v>
      </c>
      <c r="Z24" s="61"/>
    </row>
    <row r="25" spans="1:26" x14ac:dyDescent="0.25">
      <c r="A25" s="66" t="s">
        <v>23</v>
      </c>
      <c r="B25" s="61" t="s">
        <v>261</v>
      </c>
      <c r="C25" s="58" t="str">
        <f>IFERROR((s_DL/(s_RadSpec!G25*s_EF_iw*s_ED_ind*s_IRS_iw*(1/1000)))*1,".")</f>
        <v>.</v>
      </c>
      <c r="D25" s="58">
        <f>IFERROR(IF(A25="H-3",(s_DL/(s_RadSpec!F25*s_EF_iw*s_ED_ind*(s_ET_iw_o+s_ET_iw_i)*(1/24)*s_IRA_iw*(1/17)*1000))*1,(s_DL/(s_RadSpec!F25*s_EF_iw*s_ED_ind*(s_ET_iw_o+s_ET_iw_i)*(1/24)*s_IRA_iw*(1/s_PEF_wind)*1000))*1),".")</f>
        <v>688933747.24837554</v>
      </c>
      <c r="E25" s="58">
        <f>IFERROR((s_DL/(s_RadSpec!E25*s_EF_iw*(1/365)*s_ED_ind*s_RadSpec!O25*(s_ET_iw_o+s_ET_iw_i)*(1/24)*s_RadSpec!Y25))*1,".")</f>
        <v>3003726.2252497594</v>
      </c>
      <c r="F25" s="58">
        <f t="shared" si="0"/>
        <v>2990686.9383457568</v>
      </c>
      <c r="G25" s="65">
        <f t="shared" si="1"/>
        <v>6.875</v>
      </c>
      <c r="H25" s="65">
        <f t="shared" si="2"/>
        <v>5.5401465066476623E-3</v>
      </c>
      <c r="I25" s="65">
        <f>s_C*s_EF_iw*(1/365)*s_ED_ind*(s_ET_iw_o+s_ET_iw_i)*(1/24)*s_RadSpec!Y25*s_RadSpec!O25*1</f>
        <v>3.9083904109589035E-3</v>
      </c>
      <c r="J25" s="58"/>
      <c r="K25" s="58">
        <f>IFERROR((s_DL/(s_RadSpec!E25*s_EF_iw*(1/365)*s_ED_ind*s_RadSpec!O25*(s_ET_iw_o+s_ET_iw_i)*(1/24)*s_RadSpec!Y25))*1,".")</f>
        <v>3003726.2252497594</v>
      </c>
      <c r="L25" s="58">
        <f>IFERROR((s_DL/(s_RadSpec!K25*s_EF_iw*(1/365)*s_ED_ind*s_RadSpec!P25*(s_ET_iw_o+s_ET_iw_i)*(1/24)*s_RadSpec!Z25))*1,".")</f>
        <v>25983548.341383185</v>
      </c>
      <c r="M25" s="58">
        <f>IFERROR((s_DL/(s_RadSpec!L25*s_EF_iw*(1/365)*s_ED_ind*s_RadSpec!Q25*(s_ET_iw_o+s_ET_iw_i)*(1/24)*s_RadSpec!AA25))*1,".")</f>
        <v>6535811.3849923443</v>
      </c>
      <c r="N25" s="58">
        <f>IFERROR((s_DL/(s_RadSpec!M25*s_EF_iw*(1/365)*s_ED_ind*s_RadSpec!R25*(s_ET_iw_o+s_ET_iw_i)*(1/24)*s_RadSpec!AB25))*1,".")</f>
        <v>3776769.2553294562</v>
      </c>
      <c r="O25" s="58">
        <f>IFERROR((s_DL/(s_RadSpec!I25*s_EF_iw*(1/365)*s_ED_ind*s_RadSpec!N25*(s_ET_iw_o+s_ET_iw_i)*(1/24)*s_RadSpec!X25))*1,".")</f>
        <v>47226261.952235214</v>
      </c>
      <c r="P25" s="65">
        <f>s_C*s_EF_iw*(1/365)*s_ED_ind*(s_ET_iw_o+s_ET_iw_i)*(1/24)*s_RadSpec!Y25*s_RadSpec!O25*1</f>
        <v>3.9083904109589035E-3</v>
      </c>
      <c r="Q25" s="65">
        <f>s_C*s_EF_iw*(1/365)*s_ED_ind*(s_ET_iw_o+s_ET_iw_i)*(1/24)*s_RadSpec!Z25*s_RadSpec!P25*1</f>
        <v>2.1824920745717367E-3</v>
      </c>
      <c r="R25" s="65">
        <f>s_C*s_EF_iw*(1/365)*s_ED_ind*(s_ET_iw_o+s_ET_iw_i)*(1/24)*s_RadSpec!AA25*s_RadSpec!Q25*1</f>
        <v>3.0426259293791385E-3</v>
      </c>
      <c r="S25" s="65">
        <f>s_C*s_EF_iw*(1/365)*s_ED_ind*(s_ET_iw_o+s_ET_iw_i)*(1/24)*s_RadSpec!AB25*s_RadSpec!R25*1</f>
        <v>3.4072919359007495E-3</v>
      </c>
      <c r="T25" s="65">
        <f>s_C*s_EF_iw*(1/365)*s_ED_ind*(s_ET_iw_o+s_ET_iw_i)*(1/24)*s_RadSpec!X25*s_RadSpec!N25*1</f>
        <v>1.2173038229376261E-3</v>
      </c>
      <c r="U25" s="58">
        <f>IFERROR(s_DL/(s_RadSpec!F25*s_EF_iw*s_ED_ind*(s_ET_iw_o+s_ET_iw_i)*(1/24)*s_IRA_iw),".")</f>
        <v>2220.680083275503</v>
      </c>
      <c r="V25" s="58">
        <f>IFERROR(s_DL/(s_RadSpec!H25*s_EF_iw*(1/365)*s_ED_ind*(s_ET_iw_o+s_ET_iw_i)*(1/24)*s_GSF_a),".")</f>
        <v>24.642708852583716</v>
      </c>
      <c r="W25" s="58">
        <f t="shared" si="5"/>
        <v>24.372251926870305</v>
      </c>
      <c r="X25" s="65">
        <f t="shared" si="3"/>
        <v>1718.75</v>
      </c>
      <c r="Y25" s="65">
        <f t="shared" si="4"/>
        <v>0.3139269406392694</v>
      </c>
      <c r="Z25" s="61"/>
    </row>
    <row r="26" spans="1:26" x14ac:dyDescent="0.25">
      <c r="A26" s="64" t="s">
        <v>24</v>
      </c>
      <c r="B26" s="61" t="s">
        <v>274</v>
      </c>
      <c r="C26" s="58">
        <f>IFERROR((s_DL/(s_RadSpec!G26*s_EF_iw*s_ED_ind*s_IRS_iw*(1/1000)))*1,".")</f>
        <v>1969.54104769736</v>
      </c>
      <c r="D26" s="58">
        <f>IFERROR(IF(A26="H-3",(s_DL/(s_RadSpec!F26*s_EF_iw*s_ED_ind*(s_ET_iw_o+s_ET_iw_i)*(1/24)*s_IRA_iw*(1/17)*1000))*1,(s_DL/(s_RadSpec!F26*s_EF_iw*s_ED_ind*(s_ET_iw_o+s_ET_iw_i)*(1/24)*s_IRA_iw*(1/s_PEF_wind)*1000))*1),".")</f>
        <v>16153.628224366783</v>
      </c>
      <c r="E26" s="58">
        <f>IFERROR((s_DL/(s_RadSpec!E26*s_EF_iw*(1/365)*s_ED_ind*s_RadSpec!O26*(s_ET_iw_o+s_ET_iw_i)*(1/24)*s_RadSpec!Y26))*1,".")</f>
        <v>121231.0134078179</v>
      </c>
      <c r="F26" s="58">
        <f t="shared" si="0"/>
        <v>1730.4426753578205</v>
      </c>
      <c r="G26" s="65">
        <f t="shared" si="1"/>
        <v>6.875</v>
      </c>
      <c r="H26" s="65">
        <f t="shared" si="2"/>
        <v>5.5401465066476623E-3</v>
      </c>
      <c r="I26" s="65">
        <f>s_C*s_EF_iw*(1/365)*s_ED_ind*(s_ET_iw_o+s_ET_iw_i)*(1/24)*s_RadSpec!Y26*s_RadSpec!O26*1</f>
        <v>7.1685064503258442E-4</v>
      </c>
      <c r="J26" s="58"/>
      <c r="K26" s="58">
        <f>IFERROR((s_DL/(s_RadSpec!E26*s_EF_iw*(1/365)*s_ED_ind*s_RadSpec!O26*(s_ET_iw_o+s_ET_iw_i)*(1/24)*s_RadSpec!Y26))*1,".")</f>
        <v>121231.0134078179</v>
      </c>
      <c r="L26" s="58">
        <f>IFERROR((s_DL/(s_RadSpec!K26*s_EF_iw*(1/365)*s_ED_ind*s_RadSpec!P26*(s_ET_iw_o+s_ET_iw_i)*(1/24)*s_RadSpec!Z26))*1,".")</f>
        <v>742615.06143340142</v>
      </c>
      <c r="M26" s="58">
        <f>IFERROR((s_DL/(s_RadSpec!L26*s_EF_iw*(1/365)*s_ED_ind*s_RadSpec!Q26*(s_ET_iw_o+s_ET_iw_i)*(1/24)*s_RadSpec!AA26))*1,".")</f>
        <v>210570.45062454726</v>
      </c>
      <c r="N26" s="58">
        <f>IFERROR((s_DL/(s_RadSpec!M26*s_EF_iw*(1/365)*s_ED_ind*s_RadSpec!R26*(s_ET_iw_o+s_ET_iw_i)*(1/24)*s_RadSpec!AB26))*1,".")</f>
        <v>138642.87191246907</v>
      </c>
      <c r="O26" s="58">
        <f>IFERROR((s_DL/(s_RadSpec!I26*s_EF_iw*(1/365)*s_ED_ind*s_RadSpec!N26*(s_ET_iw_o+s_ET_iw_i)*(1/24)*s_RadSpec!X26))*1,".")</f>
        <v>4096345.9325953578</v>
      </c>
      <c r="P26" s="65">
        <f>s_C*s_EF_iw*(1/365)*s_ED_ind*(s_ET_iw_o+s_ET_iw_i)*(1/24)*s_RadSpec!Y26*s_RadSpec!O26*1</f>
        <v>7.1685064503258442E-4</v>
      </c>
      <c r="Q26" s="65">
        <f>s_C*s_EF_iw*(1/365)*s_ED_ind*(s_ET_iw_o+s_ET_iw_i)*(1/24)*s_RadSpec!Z26*s_RadSpec!P26*1</f>
        <v>3.9263290932811472E-4</v>
      </c>
      <c r="R26" s="65">
        <f>s_C*s_EF_iw*(1/365)*s_ED_ind*(s_ET_iw_o+s_ET_iw_i)*(1/24)*s_RadSpec!AA26*s_RadSpec!Q26*1</f>
        <v>5.4322512496777055E-4</v>
      </c>
      <c r="S26" s="65">
        <f>s_C*s_EF_iw*(1/365)*s_ED_ind*(s_ET_iw_o+s_ET_iw_i)*(1/24)*s_RadSpec!AB26*s_RadSpec!R26*1</f>
        <v>6.3507059255760287E-4</v>
      </c>
      <c r="T26" s="65">
        <f>s_C*s_EF_iw*(1/365)*s_ED_ind*(s_ET_iw_o+s_ET_iw_i)*(1/24)*s_RadSpec!X26*s_RadSpec!N26*1</f>
        <v>6.7363891815946583E-5</v>
      </c>
      <c r="U26" s="58">
        <f>IFERROR(s_DL/(s_RadSpec!F26*s_EF_iw*s_ED_ind*(s_ET_iw_o+s_ET_iw_i)*(1/24)*s_IRA_iw),".")</f>
        <v>5.2068926241111681E-2</v>
      </c>
      <c r="V26" s="58">
        <f>IFERROR(s_DL/(s_RadSpec!H26*s_EF_iw*(1/365)*s_ED_ind*(s_ET_iw_o+s_ET_iw_i)*(1/24)*s_GSF_a),".")</f>
        <v>0.12840929612942717</v>
      </c>
      <c r="W26" s="58">
        <f t="shared" si="5"/>
        <v>3.70467643187938E-2</v>
      </c>
      <c r="X26" s="65">
        <f t="shared" si="3"/>
        <v>1718.75</v>
      </c>
      <c r="Y26" s="65">
        <f t="shared" si="4"/>
        <v>0.3139269406392694</v>
      </c>
      <c r="Z26" s="61"/>
    </row>
    <row r="27" spans="1:26" x14ac:dyDescent="0.25">
      <c r="A27" s="64" t="s">
        <v>25</v>
      </c>
      <c r="B27" s="61" t="s">
        <v>274</v>
      </c>
      <c r="C27" s="58" t="str">
        <f>IFERROR((s_DL/(s_RadSpec!G27*s_EF_iw*s_ED_ind*s_IRS_iw*(1/1000)))*1,".")</f>
        <v>.</v>
      </c>
      <c r="D27" s="58" t="str">
        <f>IFERROR(IF(A27="H-3",(s_DL/(s_RadSpec!F27*s_EF_iw*s_ED_ind*(s_ET_iw_o+s_ET_iw_i)*(1/24)*s_IRA_iw*(1/17)*1000))*1,(s_DL/(s_RadSpec!F27*s_EF_iw*s_ED_ind*(s_ET_iw_o+s_ET_iw_i)*(1/24)*s_IRA_iw*(1/s_PEF_wind)*1000))*1),".")</f>
        <v>.</v>
      </c>
      <c r="E27" s="58">
        <f>IFERROR((s_DL/(s_RadSpec!E27*s_EF_iw*(1/365)*s_ED_ind*s_RadSpec!O27*(s_ET_iw_o+s_ET_iw_i)*(1/24)*s_RadSpec!Y27))*1,".")</f>
        <v>575085.03214891604</v>
      </c>
      <c r="F27" s="58">
        <f t="shared" si="0"/>
        <v>575085.03214891604</v>
      </c>
      <c r="G27" s="65">
        <f t="shared" si="1"/>
        <v>6.875</v>
      </c>
      <c r="H27" s="65">
        <f t="shared" si="2"/>
        <v>5.5401465066476623E-3</v>
      </c>
      <c r="I27" s="65">
        <f>s_C*s_EF_iw*(1/365)*s_ED_ind*(s_ET_iw_o+s_ET_iw_i)*(1/24)*s_RadSpec!Y27*s_RadSpec!O27*1</f>
        <v>3.4023185325145634E-3</v>
      </c>
      <c r="J27" s="58"/>
      <c r="K27" s="58">
        <f>IFERROR((s_DL/(s_RadSpec!E27*s_EF_iw*(1/365)*s_ED_ind*s_RadSpec!O27*(s_ET_iw_o+s_ET_iw_i)*(1/24)*s_RadSpec!Y27))*1,".")</f>
        <v>575085.03214891604</v>
      </c>
      <c r="L27" s="58">
        <f>IFERROR((s_DL/(s_RadSpec!K27*s_EF_iw*(1/365)*s_ED_ind*s_RadSpec!P27*(s_ET_iw_o+s_ET_iw_i)*(1/24)*s_RadSpec!Z27))*1,".")</f>
        <v>2873811.3668374801</v>
      </c>
      <c r="M27" s="58">
        <f>IFERROR((s_DL/(s_RadSpec!L27*s_EF_iw*(1/365)*s_ED_ind*s_RadSpec!Q27*(s_ET_iw_o+s_ET_iw_i)*(1/24)*s_RadSpec!AA27))*1,".")</f>
        <v>1263809.47363069</v>
      </c>
      <c r="N27" s="58">
        <f>IFERROR((s_DL/(s_RadSpec!M27*s_EF_iw*(1/365)*s_ED_ind*s_RadSpec!R27*(s_ET_iw_o+s_ET_iw_i)*(1/24)*s_RadSpec!AB27))*1,".")</f>
        <v>780157.23165217391</v>
      </c>
      <c r="O27" s="58">
        <f>IFERROR((s_DL/(s_RadSpec!I27*s_EF_iw*(1/365)*s_ED_ind*s_RadSpec!N27*(s_ET_iw_o+s_ET_iw_i)*(1/24)*s_RadSpec!X27))*1,".")</f>
        <v>952926.79005708394</v>
      </c>
      <c r="P27" s="65">
        <f>s_C*s_EF_iw*(1/365)*s_ED_ind*(s_ET_iw_o+s_ET_iw_i)*(1/24)*s_RadSpec!Y27*s_RadSpec!O27*1</f>
        <v>3.4023185325145634E-3</v>
      </c>
      <c r="Q27" s="65">
        <f>s_C*s_EF_iw*(1/365)*s_ED_ind*(s_ET_iw_o+s_ET_iw_i)*(1/24)*s_RadSpec!Z27*s_RadSpec!P27*1</f>
        <v>1.1470407446434838E-3</v>
      </c>
      <c r="R27" s="65">
        <f>s_C*s_EF_iw*(1/365)*s_ED_ind*(s_ET_iw_o+s_ET_iw_i)*(1/24)*s_RadSpec!AA27*s_RadSpec!Q27*1</f>
        <v>1.8709625692949099E-3</v>
      </c>
      <c r="S27" s="65">
        <f>s_C*s_EF_iw*(1/365)*s_ED_ind*(s_ET_iw_o+s_ET_iw_i)*(1/24)*s_RadSpec!AB27*s_RadSpec!R27*1</f>
        <v>2.5719064306193957E-3</v>
      </c>
      <c r="T27" s="65">
        <f>s_C*s_EF_iw*(1/365)*s_ED_ind*(s_ET_iw_o+s_ET_iw_i)*(1/24)*s_RadSpec!X27*s_RadSpec!N27*1</f>
        <v>3.6670306399311746E-4</v>
      </c>
      <c r="U27" s="58" t="str">
        <f>IFERROR(s_DL/(s_RadSpec!F27*s_EF_iw*s_ED_ind*(s_ET_iw_o+s_ET_iw_i)*(1/24)*s_IRA_iw),".")</f>
        <v>.</v>
      </c>
      <c r="V27" s="58">
        <f>IFERROR(s_DL/(s_RadSpec!H27*s_EF_iw*(1/365)*s_ED_ind*(s_ET_iw_o+s_ET_iw_i)*(1/24)*s_GSF_a),".")</f>
        <v>1.0738510406793409</v>
      </c>
      <c r="W27" s="58">
        <f t="shared" si="5"/>
        <v>1.0738510406793409</v>
      </c>
      <c r="X27" s="65">
        <f t="shared" si="3"/>
        <v>1718.75</v>
      </c>
      <c r="Y27" s="65">
        <f t="shared" si="4"/>
        <v>0.3139269406392694</v>
      </c>
      <c r="Z27" s="61"/>
    </row>
    <row r="28" spans="1:26" x14ac:dyDescent="0.25">
      <c r="A28" s="64" t="s">
        <v>26</v>
      </c>
      <c r="B28" s="61" t="s">
        <v>274</v>
      </c>
      <c r="C28" s="58" t="str">
        <f>IFERROR((s_DL/(s_RadSpec!G28*s_EF_iw*s_ED_ind*s_IRS_iw*(1/1000)))*1,".")</f>
        <v>.</v>
      </c>
      <c r="D28" s="58" t="str">
        <f>IFERROR(IF(A28="H-3",(s_DL/(s_RadSpec!F28*s_EF_iw*s_ED_ind*(s_ET_iw_o+s_ET_iw_i)*(1/24)*s_IRA_iw*(1/17)*1000))*1,(s_DL/(s_RadSpec!F28*s_EF_iw*s_ED_ind*(s_ET_iw_o+s_ET_iw_i)*(1/24)*s_IRA_iw*(1/s_PEF_wind)*1000))*1),".")</f>
        <v>.</v>
      </c>
      <c r="E28" s="58">
        <f>IFERROR((s_DL/(s_RadSpec!E28*s_EF_iw*(1/365)*s_ED_ind*s_RadSpec!O28*(s_ET_iw_o+s_ET_iw_i)*(1/24)*s_RadSpec!Y28))*1,".")</f>
        <v>252.63358003555223</v>
      </c>
      <c r="F28" s="58">
        <f t="shared" si="0"/>
        <v>252.63358003555223</v>
      </c>
      <c r="G28" s="65">
        <f t="shared" si="1"/>
        <v>6.875</v>
      </c>
      <c r="H28" s="65">
        <f t="shared" si="2"/>
        <v>5.5401465066476623E-3</v>
      </c>
      <c r="I28" s="65">
        <f>s_C*s_EF_iw*(1/365)*s_ED_ind*(s_ET_iw_o+s_ET_iw_i)*(1/24)*s_RadSpec!Y28*s_RadSpec!O28*1</f>
        <v>7.6886986301369867E-3</v>
      </c>
      <c r="J28" s="58"/>
      <c r="K28" s="58">
        <f>IFERROR((s_DL/(s_RadSpec!E28*s_EF_iw*(1/365)*s_ED_ind*s_RadSpec!O28*(s_ET_iw_o+s_ET_iw_i)*(1/24)*s_RadSpec!Y28))*1,".")</f>
        <v>252.63358003555223</v>
      </c>
      <c r="L28" s="58">
        <f>IFERROR((s_DL/(s_RadSpec!K28*s_EF_iw*(1/365)*s_ED_ind*s_RadSpec!P28*(s_ET_iw_o+s_ET_iw_i)*(1/24)*s_RadSpec!Z28))*1,".")</f>
        <v>3080.472993005204</v>
      </c>
      <c r="M28" s="58">
        <f>IFERROR((s_DL/(s_RadSpec!L28*s_EF_iw*(1/365)*s_ED_ind*s_RadSpec!Q28*(s_ET_iw_o+s_ET_iw_i)*(1/24)*s_RadSpec!AA28))*1,".")</f>
        <v>744.42251424816834</v>
      </c>
      <c r="N28" s="58">
        <f>IFERROR((s_DL/(s_RadSpec!M28*s_EF_iw*(1/365)*s_ED_ind*s_RadSpec!R28*(s_ET_iw_o+s_ET_iw_i)*(1/24)*s_RadSpec!AB28))*1,".")</f>
        <v>402.96608937465157</v>
      </c>
      <c r="O28" s="58">
        <f>IFERROR((s_DL/(s_RadSpec!I28*s_EF_iw*(1/365)*s_ED_ind*s_RadSpec!N28*(s_ET_iw_o+s_ET_iw_i)*(1/24)*s_RadSpec!X28))*1,".")</f>
        <v>5397.7046244279836</v>
      </c>
      <c r="P28" s="65">
        <f>s_C*s_EF_iw*(1/365)*s_ED_ind*(s_ET_iw_o+s_ET_iw_i)*(1/24)*s_RadSpec!Y28*s_RadSpec!O28*1</f>
        <v>7.6886986301369867E-3</v>
      </c>
      <c r="Q28" s="65">
        <f>s_C*s_EF_iw*(1/365)*s_ED_ind*(s_ET_iw_o+s_ET_iw_i)*(1/24)*s_RadSpec!Z28*s_RadSpec!P28*1</f>
        <v>3.448062950518365E-3</v>
      </c>
      <c r="R28" s="65">
        <f>s_C*s_EF_iw*(1/365)*s_ED_ind*(s_ET_iw_o+s_ET_iw_i)*(1/24)*s_RadSpec!AA28*s_RadSpec!Q28*1</f>
        <v>4.9663242009132446E-3</v>
      </c>
      <c r="S28" s="65">
        <f>s_C*s_EF_iw*(1/365)*s_ED_ind*(s_ET_iw_o+s_ET_iw_i)*(1/24)*s_RadSpec!AB28*s_RadSpec!R28*1</f>
        <v>5.7360915256513606E-3</v>
      </c>
      <c r="T28" s="65">
        <f>s_C*s_EF_iw*(1/365)*s_ED_ind*(s_ET_iw_o+s_ET_iw_i)*(1/24)*s_RadSpec!X28*s_RadSpec!N28*1</f>
        <v>1.9613947696139472E-3</v>
      </c>
      <c r="U28" s="58" t="str">
        <f>IFERROR(s_DL/(s_RadSpec!F28*s_EF_iw*s_ED_ind*(s_ET_iw_o+s_ET_iw_i)*(1/24)*s_IRA_iw),".")</f>
        <v>.</v>
      </c>
      <c r="V28" s="58">
        <f>IFERROR(s_DL/(s_RadSpec!H28*s_EF_iw*(1/365)*s_ED_ind*(s_ET_iw_o+s_ET_iw_i)*(1/24)*s_GSF_a),".")</f>
        <v>4.1795966975460624E-3</v>
      </c>
      <c r="W28" s="58">
        <f t="shared" si="5"/>
        <v>4.1795966975460624E-3</v>
      </c>
      <c r="X28" s="65">
        <f t="shared" si="3"/>
        <v>1718.75</v>
      </c>
      <c r="Y28" s="65">
        <f t="shared" si="4"/>
        <v>0.3139269406392694</v>
      </c>
      <c r="Z28" s="61"/>
    </row>
    <row r="29" spans="1:26" x14ac:dyDescent="0.25">
      <c r="A29" s="64" t="s">
        <v>27</v>
      </c>
      <c r="B29" s="61" t="s">
        <v>274</v>
      </c>
      <c r="C29" s="58" t="str">
        <f>IFERROR((s_DL/(s_RadSpec!G29*s_EF_iw*s_ED_ind*s_IRS_iw*(1/1000)))*1,".")</f>
        <v>.</v>
      </c>
      <c r="D29" s="58" t="str">
        <f>IFERROR(IF(A29="H-3",(s_DL/(s_RadSpec!F29*s_EF_iw*s_ED_ind*(s_ET_iw_o+s_ET_iw_i)*(1/24)*s_IRA_iw*(1/17)*1000))*1,(s_DL/(s_RadSpec!F29*s_EF_iw*s_ED_ind*(s_ET_iw_o+s_ET_iw_i)*(1/24)*s_IRA_iw*(1/s_PEF_wind)*1000))*1),".")</f>
        <v>.</v>
      </c>
      <c r="E29" s="58">
        <f>IFERROR((s_DL/(s_RadSpec!E29*s_EF_iw*(1/365)*s_ED_ind*s_RadSpec!O29*(s_ET_iw_o+s_ET_iw_i)*(1/24)*s_RadSpec!Y29))*1,".")</f>
        <v>210.7805300845412</v>
      </c>
      <c r="F29" s="58">
        <f t="shared" si="0"/>
        <v>210.7805300845412</v>
      </c>
      <c r="G29" s="65">
        <f t="shared" si="1"/>
        <v>6.875</v>
      </c>
      <c r="H29" s="65">
        <f t="shared" si="2"/>
        <v>5.5401465066476623E-3</v>
      </c>
      <c r="I29" s="65">
        <f>s_C*s_EF_iw*(1/365)*s_ED_ind*(s_ET_iw_o+s_ET_iw_i)*(1/24)*s_RadSpec!Y29*s_RadSpec!O29*1</f>
        <v>7.0706006322444649E-3</v>
      </c>
      <c r="J29" s="58"/>
      <c r="K29" s="58">
        <f>IFERROR((s_DL/(s_RadSpec!E29*s_EF_iw*(1/365)*s_ED_ind*s_RadSpec!O29*(s_ET_iw_o+s_ET_iw_i)*(1/24)*s_RadSpec!Y29))*1,".")</f>
        <v>210.7805300845412</v>
      </c>
      <c r="L29" s="58">
        <f>IFERROR((s_DL/(s_RadSpec!K29*s_EF_iw*(1/365)*s_ED_ind*s_RadSpec!P29*(s_ET_iw_o+s_ET_iw_i)*(1/24)*s_RadSpec!Z29))*1,".")</f>
        <v>2303.0704524026264</v>
      </c>
      <c r="M29" s="58">
        <f>IFERROR((s_DL/(s_RadSpec!L29*s_EF_iw*(1/365)*s_ED_ind*s_RadSpec!Q29*(s_ET_iw_o+s_ET_iw_i)*(1/24)*s_RadSpec!AA29))*1,".")</f>
        <v>571.28323911032055</v>
      </c>
      <c r="N29" s="58">
        <f>IFERROR((s_DL/(s_RadSpec!M29*s_EF_iw*(1/365)*s_ED_ind*s_RadSpec!R29*(s_ET_iw_o+s_ET_iw_i)*(1/24)*s_RadSpec!AB29))*1,".")</f>
        <v>301.51196906024774</v>
      </c>
      <c r="O29" s="58">
        <f>IFERROR((s_DL/(s_RadSpec!I29*s_EF_iw*(1/365)*s_ED_ind*s_RadSpec!N29*(s_ET_iw_o+s_ET_iw_i)*(1/24)*s_RadSpec!X29))*1,".")</f>
        <v>4105.2380588185024</v>
      </c>
      <c r="P29" s="65">
        <f>s_C*s_EF_iw*(1/365)*s_ED_ind*(s_ET_iw_o+s_ET_iw_i)*(1/24)*s_RadSpec!Y29*s_RadSpec!O29*1</f>
        <v>7.0706006322444649E-3</v>
      </c>
      <c r="Q29" s="65">
        <f>s_C*s_EF_iw*(1/365)*s_ED_ind*(s_ET_iw_o+s_ET_iw_i)*(1/24)*s_RadSpec!Z29*s_RadSpec!P29*1</f>
        <v>3.5433337854333395E-3</v>
      </c>
      <c r="R29" s="65">
        <f>s_C*s_EF_iw*(1/365)*s_ED_ind*(s_ET_iw_o+s_ET_iw_i)*(1/24)*s_RadSpec!AA29*s_RadSpec!Q29*1</f>
        <v>4.9738278204699863E-3</v>
      </c>
      <c r="S29" s="65">
        <f>s_C*s_EF_iw*(1/365)*s_ED_ind*(s_ET_iw_o+s_ET_iw_i)*(1/24)*s_RadSpec!AB29*s_RadSpec!R29*1</f>
        <v>5.8635779142392321E-3</v>
      </c>
      <c r="T29" s="65">
        <f>s_C*s_EF_iw*(1/365)*s_ED_ind*(s_ET_iw_o+s_ET_iw_i)*(1/24)*s_RadSpec!X29*s_RadSpec!N29*1</f>
        <v>1.9732550554468365E-3</v>
      </c>
      <c r="U29" s="58" t="str">
        <f>IFERROR(s_DL/(s_RadSpec!F29*s_EF_iw*s_ED_ind*(s_ET_iw_o+s_ET_iw_i)*(1/24)*s_IRA_iw),".")</f>
        <v>.</v>
      </c>
      <c r="V29" s="58">
        <f>IFERROR(s_DL/(s_RadSpec!H29*s_EF_iw*(1/365)*s_ED_ind*(s_ET_iw_o+s_ET_iw_i)*(1/24)*s_GSF_a),".")</f>
        <v>3.2296883571946836E-3</v>
      </c>
      <c r="W29" s="58">
        <f t="shared" si="5"/>
        <v>3.2296883571946836E-3</v>
      </c>
      <c r="X29" s="65">
        <f t="shared" si="3"/>
        <v>1718.75</v>
      </c>
      <c r="Y29" s="65">
        <f t="shared" si="4"/>
        <v>0.3139269406392694</v>
      </c>
      <c r="Z29" s="61"/>
    </row>
    <row r="30" spans="1:26" x14ac:dyDescent="0.25">
      <c r="A30" s="64" t="s">
        <v>28</v>
      </c>
      <c r="B30" s="61" t="s">
        <v>274</v>
      </c>
      <c r="C30" s="58">
        <f>IFERROR((s_DL/(s_RadSpec!G30*s_EF_iw*s_ED_ind*s_IRS_iw*(1/1000)))*1,".")</f>
        <v>19195.331695331697</v>
      </c>
      <c r="D30" s="58">
        <f>IFERROR(IF(A30="H-3",(s_DL/(s_RadSpec!F30*s_EF_iw*s_ED_ind*(s_ET_iw_o+s_ET_iw_i)*(1/24)*s_IRA_iw*(1/17)*1000))*1,(s_DL/(s_RadSpec!F30*s_EF_iw*s_ED_ind*(s_ET_iw_o+s_ET_iw_i)*(1/24)*s_IRA_iw*(1/s_PEF_wind)*1000))*1),".")</f>
        <v>118407.66319802833</v>
      </c>
      <c r="E30" s="58">
        <f>IFERROR((s_DL/(s_RadSpec!E30*s_EF_iw*(1/365)*s_ED_ind*s_RadSpec!O30*(s_ET_iw_o+s_ET_iw_i)*(1/24)*s_RadSpec!Y30))*1,".")</f>
        <v>36104239.765387729</v>
      </c>
      <c r="F30" s="58">
        <f t="shared" si="0"/>
        <v>16510.069506887576</v>
      </c>
      <c r="G30" s="65">
        <f t="shared" si="1"/>
        <v>6.875</v>
      </c>
      <c r="H30" s="65">
        <f t="shared" si="2"/>
        <v>5.5401465066476623E-3</v>
      </c>
      <c r="I30" s="65">
        <f>s_C*s_EF_iw*(1/365)*s_ED_ind*(s_ET_iw_o+s_ET_iw_i)*(1/24)*s_RadSpec!Y30*s_RadSpec!O30*1</f>
        <v>7.534246575342466E-4</v>
      </c>
      <c r="J30" s="58"/>
      <c r="K30" s="58">
        <f>IFERROR((s_DL/(s_RadSpec!E30*s_EF_iw*(1/365)*s_ED_ind*s_RadSpec!O30*(s_ET_iw_o+s_ET_iw_i)*(1/24)*s_RadSpec!Y30))*1,".")</f>
        <v>36104239.765387729</v>
      </c>
      <c r="L30" s="58">
        <f>IFERROR((s_DL/(s_RadSpec!K30*s_EF_iw*(1/365)*s_ED_ind*s_RadSpec!P30*(s_ET_iw_o+s_ET_iw_i)*(1/24)*s_RadSpec!Z30))*1,".")</f>
        <v>600150265.9341644</v>
      </c>
      <c r="M30" s="58">
        <f>IFERROR((s_DL/(s_RadSpec!L30*s_EF_iw*(1/365)*s_ED_ind*s_RadSpec!Q30*(s_ET_iw_o+s_ET_iw_i)*(1/24)*s_RadSpec!AA30))*1,".")</f>
        <v>89343866.71879369</v>
      </c>
      <c r="N30" s="58">
        <f>IFERROR((s_DL/(s_RadSpec!M30*s_EF_iw*(1/365)*s_ED_ind*s_RadSpec!R30*(s_ET_iw_o+s_ET_iw_i)*(1/24)*s_RadSpec!AB30))*1,".")</f>
        <v>49039046.869704291</v>
      </c>
      <c r="O30" s="58">
        <f>IFERROR((s_DL/(s_RadSpec!I30*s_EF_iw*(1/365)*s_ED_ind*s_RadSpec!N30*(s_ET_iw_o+s_ET_iw_i)*(1/24)*s_RadSpec!X30))*1,".")</f>
        <v>7155829125.3354921</v>
      </c>
      <c r="P30" s="65">
        <f>s_C*s_EF_iw*(1/365)*s_ED_ind*(s_ET_iw_o+s_ET_iw_i)*(1/24)*s_RadSpec!Y30*s_RadSpec!O30*1</f>
        <v>7.534246575342466E-4</v>
      </c>
      <c r="Q30" s="65">
        <f>s_C*s_EF_iw*(1/365)*s_ED_ind*(s_ET_iw_o+s_ET_iw_i)*(1/24)*s_RadSpec!Z30*s_RadSpec!P30*1</f>
        <v>1.5379249112125828E-4</v>
      </c>
      <c r="R30" s="65">
        <f>s_C*s_EF_iw*(1/365)*s_ED_ind*(s_ET_iw_o+s_ET_iw_i)*(1/24)*s_RadSpec!AA30*s_RadSpec!Q30*1</f>
        <v>4.2676743819870902E-4</v>
      </c>
      <c r="S30" s="65">
        <f>s_C*s_EF_iw*(1/365)*s_ED_ind*(s_ET_iw_o+s_ET_iw_i)*(1/24)*s_RadSpec!AB30*s_RadSpec!R30*1</f>
        <v>5.7334253654737859E-4</v>
      </c>
      <c r="T30" s="65">
        <f>s_C*s_EF_iw*(1/365)*s_ED_ind*(s_ET_iw_o+s_ET_iw_i)*(1/24)*s_RadSpec!X30*s_RadSpec!N30*1</f>
        <v>6.2785388127853883E-6</v>
      </c>
      <c r="U30" s="58">
        <f>IFERROR(s_DL/(s_RadSpec!F30*s_EF_iw*s_ED_ind*(s_ET_iw_o+s_ET_iw_i)*(1/24)*s_IRA_iw),".")</f>
        <v>0.38167028458290597</v>
      </c>
      <c r="V30" s="58">
        <f>IFERROR(s_DL/(s_RadSpec!H30*s_EF_iw*(1/365)*s_ED_ind*(s_ET_iw_o+s_ET_iw_i)*(1/24)*s_GSF_a),".")</f>
        <v>40.218760674499833</v>
      </c>
      <c r="W30" s="58">
        <f t="shared" si="5"/>
        <v>0.3780823372953413</v>
      </c>
      <c r="X30" s="65">
        <f t="shared" si="3"/>
        <v>1718.75</v>
      </c>
      <c r="Y30" s="65">
        <f t="shared" si="4"/>
        <v>0.3139269406392694</v>
      </c>
      <c r="Z30" s="61"/>
    </row>
    <row r="31" spans="1:26" x14ac:dyDescent="0.25">
      <c r="A31" s="67" t="s">
        <v>1</v>
      </c>
      <c r="B31" s="67" t="s">
        <v>274</v>
      </c>
      <c r="C31" s="68">
        <f>1/SUM(1/C32,1/C33,1/C34,1/C35,1/C36,1/C37,1/C38,1/C41,1/C44)</f>
        <v>982.19136663940662</v>
      </c>
      <c r="D31" s="68">
        <f>1/SUM(1/D32,1/D33,1/D34,1/D35,1/D36,1/D37,1/D38,1/D41,1/D44)</f>
        <v>5695.5971417462906</v>
      </c>
      <c r="E31" s="68">
        <f>1/SUM(1/E32,1/E33,1/E34,1/E35,1/E36,1/E37,1/E38,1/E39,1/E40,1/E41,1/E42,1/E43)</f>
        <v>3278.9006859195306</v>
      </c>
      <c r="F31" s="69">
        <f t="shared" ref="F31" si="6">1/SUM(1/F32,1/F33,1/F34,1/F35,1/F36,1/F37,1/F38,1/F39,1/F40,1/F41,1/F42,1/F43,1/F44)</f>
        <v>667.25117352283223</v>
      </c>
      <c r="G31" s="70">
        <f>SUM(G32:G44)</f>
        <v>2.5453288278778251E-2</v>
      </c>
      <c r="H31" s="70">
        <f>SUM(H32:H44)</f>
        <v>4.3893553876485931E-3</v>
      </c>
      <c r="I31" s="70">
        <f>SUM(I32:I44)</f>
        <v>7.6245066242343461E-3</v>
      </c>
      <c r="J31" s="70">
        <f t="shared" ref="J31:J76" si="7">SUM(G31:I31)</f>
        <v>3.7467150290661194E-2</v>
      </c>
      <c r="K31" s="68">
        <f t="shared" ref="K31:O31" si="8">1/SUM(1/K32,1/K33,1/K34,1/K35,1/K36,1/K37,1/K38,1/K39,1/K40,1/K41,1/K42,1/K43)</f>
        <v>3278.9006859195306</v>
      </c>
      <c r="L31" s="68">
        <f t="shared" si="8"/>
        <v>28597.298163611136</v>
      </c>
      <c r="M31" s="68">
        <f t="shared" si="8"/>
        <v>7441.278473115538</v>
      </c>
      <c r="N31" s="68">
        <f t="shared" si="8"/>
        <v>4405.884039497766</v>
      </c>
      <c r="O31" s="68">
        <f t="shared" si="8"/>
        <v>55597.379121617618</v>
      </c>
      <c r="P31" s="70">
        <f>+SUM(P32:P44)</f>
        <v>7.6245066242343461E-3</v>
      </c>
      <c r="Q31" s="70">
        <f t="shared" ref="Q31:S31" si="9">+SUM(Q32:Q44)</f>
        <v>8.7420846042761662E-4</v>
      </c>
      <c r="R31" s="70">
        <f t="shared" si="9"/>
        <v>3.3596377410578101E-3</v>
      </c>
      <c r="S31" s="70">
        <f t="shared" si="9"/>
        <v>5.6742301376705761E-3</v>
      </c>
      <c r="T31" s="70">
        <f>+SUM(T32:T44)</f>
        <v>4.4966148395796216E-4</v>
      </c>
      <c r="U31" s="68">
        <f>1/SUM(1/U32,1/U33,1/U34,1/U35,1/U36,1/U37,1/U38,1/U41,1/U44)</f>
        <v>1.8358948426541448E-2</v>
      </c>
      <c r="V31" s="68">
        <f t="shared" ref="V31:W31" si="10">1/SUM(1/V32,1/V33,1/V34,1/V35,1/V36,1/V37,1/V38,1/V39,1/V40,1/V41,1/V42,1/V43,1/V44)</f>
        <v>1.7487354854657793E-2</v>
      </c>
      <c r="W31" s="69">
        <f t="shared" si="10"/>
        <v>8.9562776773602915E-3</v>
      </c>
      <c r="X31" s="70">
        <f>SUM(X32:X44)</f>
        <v>1361.7337670526713</v>
      </c>
      <c r="Y31" s="70">
        <f>SUM(Y32:Y44)</f>
        <v>1429.6044317612275</v>
      </c>
      <c r="Z31" s="70">
        <f t="shared" ref="Z31:Z76" si="11">SUM(X31:Y31)</f>
        <v>2791.338198813899</v>
      </c>
    </row>
    <row r="32" spans="1:26" x14ac:dyDescent="0.25">
      <c r="A32" s="71" t="s">
        <v>275</v>
      </c>
      <c r="B32" s="61">
        <v>1</v>
      </c>
      <c r="C32" s="72">
        <f>IFERROR(C3/$B32,0)</f>
        <v>4817.6518764754055</v>
      </c>
      <c r="D32" s="72">
        <f>IFERROR(D3/$B32,0)</f>
        <v>12432.201130883708</v>
      </c>
      <c r="E32" s="72">
        <f>IFERROR(E3/$B32,0)</f>
        <v>74598149.958893761</v>
      </c>
      <c r="F32" s="72">
        <f>IF(AND(C32&lt;&gt;0,D32&lt;&gt;0,E32&lt;&gt;0),1/((1/C32)+(1/D32)+(1/E32)),IF(AND(C32&lt;&gt;0,D32&lt;&gt;0,E32=0), 1/((1/C32)+(1/D32)),IF(AND(C32&lt;&gt;0,D32=0,E32&lt;&gt;0),1/((1/C32)+(1/E32)),IF(AND(C32=0,D32&lt;&gt;0,E32&lt;&gt;0),1/((1/D32)+(1/E32)),IF(AND(C32&lt;&gt;0,D32=0,E32=0),1/((1/C32)),IF(AND(C32=0,D32&lt;&gt;0,E32=0),1/((1/D32)),IF(AND(C32=0,D32=0,E32&lt;&gt;0),1/((1/E32)),IF(AND(C32=0,D32=0,E32=0),0))))))))</f>
        <v>3471.9849185763387</v>
      </c>
      <c r="G32" s="73">
        <f>IFERROR(s_RadSpec!$G$3*G3,".")*$B$32</f>
        <v>5.1892500000000003E-3</v>
      </c>
      <c r="H32" s="73">
        <f>IFERROR(s_RadSpec!$F$3*H3,".")*$B$32</f>
        <v>2.0109069775179019E-3</v>
      </c>
      <c r="I32" s="73">
        <f>IFERROR(s_RadSpec!$E$3*I3,".")*$B$32</f>
        <v>3.3512895445498176E-7</v>
      </c>
      <c r="J32" s="73">
        <f t="shared" si="7"/>
        <v>7.200492106472358E-3</v>
      </c>
      <c r="K32" s="72">
        <f t="shared" ref="K32:O32" si="12">IFERROR(K3/$B32,0)</f>
        <v>74598149.958893761</v>
      </c>
      <c r="L32" s="72">
        <f t="shared" si="12"/>
        <v>212399592.03013882</v>
      </c>
      <c r="M32" s="72">
        <f t="shared" si="12"/>
        <v>85301967.540778831</v>
      </c>
      <c r="N32" s="72">
        <f t="shared" si="12"/>
        <v>81744655.883816063</v>
      </c>
      <c r="O32" s="72">
        <f t="shared" si="12"/>
        <v>236559247.6414133</v>
      </c>
      <c r="P32" s="73">
        <f>IFERROR(s_RadSpec!$E$3*P3,".")*$B$32</f>
        <v>3.3512895445498176E-7</v>
      </c>
      <c r="Q32" s="73">
        <f>IFERROR(s_RadSpec!$K$3*Q3,".")*$B$32</f>
        <v>1.1770267428975371E-7</v>
      </c>
      <c r="R32" s="73">
        <f>IFERROR(s_RadSpec!$L$3*R3,".")*$B$32</f>
        <v>2.9307647549921623E-7</v>
      </c>
      <c r="S32" s="73">
        <f>IFERROR(s_RadSpec!$M$3*S3,".")*$B$32</f>
        <v>3.0583039013012148E-7</v>
      </c>
      <c r="T32" s="73">
        <f>IFERROR(s_RadSpec!$I$3*T3,".")*$B$32</f>
        <v>1.056817699974092E-7</v>
      </c>
      <c r="U32" s="72">
        <f t="shared" ref="U32:V32" si="13">IFERROR(U3/$B32,0)</f>
        <v>4.0073434568847412E-2</v>
      </c>
      <c r="V32" s="72">
        <f t="shared" si="13"/>
        <v>0.63440307016324149</v>
      </c>
      <c r="W32" s="72">
        <f>IFERROR(IF(AND(U32&lt;&gt;0,V32&lt;&gt;0),1/((1/U32)+(1/V32)),IF(AND(U32&lt;&gt;0,V32=0),1/((1/U32)),IF(AND(U32=0,V32&lt;&gt;0),1/((1/V32)),IF(AND(U32=0,V32=0),0)))),0)</f>
        <v>3.769250632764564E-2</v>
      </c>
      <c r="X32" s="73">
        <f>IFERROR(s_RadSpec!$F$3*X3,".")*$B$32</f>
        <v>623.85468750000007</v>
      </c>
      <c r="Y32" s="73">
        <f>IFERROR(s_RadSpec!$H$3*Y3,".")*$B$32</f>
        <v>39.407123287671233</v>
      </c>
      <c r="Z32" s="73">
        <f t="shared" si="11"/>
        <v>663.26181078767127</v>
      </c>
    </row>
    <row r="33" spans="1:26" x14ac:dyDescent="0.25">
      <c r="A33" s="71" t="s">
        <v>276</v>
      </c>
      <c r="B33" s="61">
        <v>1</v>
      </c>
      <c r="C33" s="72">
        <f t="shared" ref="C33:E34" si="14">IFERROR(C13/$B33,0)</f>
        <v>9185.0559140278765</v>
      </c>
      <c r="D33" s="72">
        <f t="shared" si="14"/>
        <v>96793.565947594587</v>
      </c>
      <c r="E33" s="72">
        <f t="shared" si="14"/>
        <v>1021280.1523991398</v>
      </c>
      <c r="F33" s="72">
        <f>IF(AND(C33&lt;&gt;0,D33&lt;&gt;0,E33&lt;&gt;0),1/((1/C33)+(1/D33)+(1/E33)),IF(AND(C33&lt;&gt;0,D33&lt;&gt;0,E33=0), 1/((1/C33)+(1/D33)),IF(AND(C33&lt;&gt;0,D33=0,E33&lt;&gt;0),1/((1/C33)+(1/E33)),IF(AND(C33=0,D33&lt;&gt;0,E33&lt;&gt;0),1/((1/D33)+(1/E33)),IF(AND(C33&lt;&gt;0,D33=0,E33=0),1/((1/C33)),IF(AND(C33=0,D33&lt;&gt;0,E33=0),1/((1/D33)),IF(AND(C33=0,D33=0,E33&lt;&gt;0),1/((1/E33)),IF(AND(C33=0,D33=0,E33=0),0))))))))</f>
        <v>8320.6493034818213</v>
      </c>
      <c r="G33" s="73">
        <f>IFERROR(s_RadSpec!$G$13*G13,".")*$B$33</f>
        <v>2.7218124999999998E-3</v>
      </c>
      <c r="H33" s="73">
        <f>IFERROR(s_RadSpec!$F$13*H13,".")*$B$33</f>
        <v>2.5828163013991401E-4</v>
      </c>
      <c r="I33" s="73">
        <f>IFERROR(s_RadSpec!$E$13*I13,".")*$B$33</f>
        <v>2.4479081416858302E-5</v>
      </c>
      <c r="J33" s="73">
        <f t="shared" si="7"/>
        <v>3.0045732115567725E-3</v>
      </c>
      <c r="K33" s="72">
        <f t="shared" ref="K33:O34" si="15">IFERROR(K13/$B33,0)</f>
        <v>1021280.1523991398</v>
      </c>
      <c r="L33" s="72">
        <f t="shared" si="15"/>
        <v>6663004.3123290176</v>
      </c>
      <c r="M33" s="72">
        <f t="shared" si="15"/>
        <v>1660885.4688022789</v>
      </c>
      <c r="N33" s="72">
        <f t="shared" si="15"/>
        <v>1095342.2043505826</v>
      </c>
      <c r="O33" s="72">
        <f t="shared" si="15"/>
        <v>50375521.805320263</v>
      </c>
      <c r="P33" s="73">
        <f>IFERROR(s_RadSpec!$E$13*P13,".")*$B$33</f>
        <v>2.4479081416858302E-5</v>
      </c>
      <c r="Q33" s="73">
        <f>IFERROR(s_RadSpec!$K$13*Q13,".")*$B$33</f>
        <v>3.7520612066452923E-6</v>
      </c>
      <c r="R33" s="73">
        <f>IFERROR(s_RadSpec!$L$13*R13,".")*$B$33</f>
        <v>1.5052211889136675E-5</v>
      </c>
      <c r="S33" s="73">
        <f>IFERROR(s_RadSpec!$M$13*S13,".")*$B$33</f>
        <v>2.2823917402892597E-5</v>
      </c>
      <c r="T33" s="73">
        <f>IFERROR(s_RadSpec!$I$13*T13,".")*$B$33</f>
        <v>4.9627277503177543E-7</v>
      </c>
      <c r="U33" s="72">
        <f t="shared" ref="U33:V34" si="16">IFERROR(U13/$B33,0)</f>
        <v>0.31200031200031197</v>
      </c>
      <c r="V33" s="72">
        <f t="shared" si="16"/>
        <v>0.49571960831360268</v>
      </c>
      <c r="W33" s="72">
        <f t="shared" ref="W33:W44" si="17">IFERROR(IF(AND(U33&lt;&gt;0,V33&lt;&gt;0),1/((1/U33)+(1/V33)),IF(AND(U33&lt;&gt;0,V33=0),1/((1/U33)),IF(AND(U33=0,V33&lt;&gt;0),1/((1/V33)),IF(AND(U33=0,V33=0),0)))),0)</f>
        <v>0.19148304823088572</v>
      </c>
      <c r="X33" s="73">
        <f>IFERROR(s_RadSpec!$F$13*X13,".")*$B$33</f>
        <v>80.128124999999997</v>
      </c>
      <c r="Y33" s="73">
        <f>IFERROR(s_RadSpec!$H$13*Y13,".")*$B$33</f>
        <v>50.43173515981735</v>
      </c>
      <c r="Z33" s="73">
        <f t="shared" si="11"/>
        <v>130.55986015981733</v>
      </c>
    </row>
    <row r="34" spans="1:26" x14ac:dyDescent="0.25">
      <c r="A34" s="71" t="s">
        <v>277</v>
      </c>
      <c r="B34" s="61">
        <v>1</v>
      </c>
      <c r="C34" s="72">
        <f t="shared" si="14"/>
        <v>1017392.3217401478</v>
      </c>
      <c r="D34" s="72">
        <f t="shared" si="14"/>
        <v>267455905.90782714</v>
      </c>
      <c r="E34" s="72">
        <f t="shared" si="14"/>
        <v>10098.886538458766</v>
      </c>
      <c r="F34" s="72">
        <f>IF(AND(C34&lt;&gt;0,D34&lt;&gt;0,E34&lt;&gt;0),1/((1/C34)+(1/D34)+(1/E34)),IF(AND(C34&lt;&gt;0,D34&lt;&gt;0,E34=0), 1/((1/C34)+(1/D34)),IF(AND(C34&lt;&gt;0,D34=0,E34&lt;&gt;0),1/((1/C34)+(1/E34)),IF(AND(C34=0,D34&lt;&gt;0,E34&lt;&gt;0),1/((1/D34)+(1/E34)),IF(AND(C34&lt;&gt;0,D34=0,E34=0),1/((1/C34)),IF(AND(C34=0,D34&lt;&gt;0,E34=0),1/((1/D34)),IF(AND(C34=0,D34=0,E34&lt;&gt;0),1/((1/E34)),IF(AND(C34=0,D34=0,E34=0),0))))))))</f>
        <v>9999.2539209534643</v>
      </c>
      <c r="G34" s="73">
        <f>IFERROR(s_RadSpec!$G$14*G14,".")*$B$34</f>
        <v>2.4572625000000001E-5</v>
      </c>
      <c r="H34" s="73">
        <f>IFERROR(s_RadSpec!$F$14*H14,".")*$B$33</f>
        <v>9.3473351860159359E-8</v>
      </c>
      <c r="I34" s="73">
        <f>IFERROR(s_RadSpec!$E$14*I14,".")*$B$33</f>
        <v>2.4755204353266612E-3</v>
      </c>
      <c r="J34" s="73">
        <f t="shared" si="7"/>
        <v>2.5001865336785212E-3</v>
      </c>
      <c r="K34" s="72">
        <f t="shared" si="15"/>
        <v>10098.886538458766</v>
      </c>
      <c r="L34" s="72">
        <f t="shared" si="15"/>
        <v>78705.820291083961</v>
      </c>
      <c r="M34" s="72">
        <f t="shared" si="15"/>
        <v>20935.44597801835</v>
      </c>
      <c r="N34" s="72">
        <f t="shared" si="15"/>
        <v>12550.4227103183</v>
      </c>
      <c r="O34" s="72">
        <f t="shared" si="15"/>
        <v>220631.58453382121</v>
      </c>
      <c r="P34" s="73">
        <f>IFERROR(s_RadSpec!$E$14*P14,".")*$B$33</f>
        <v>2.4755204353266612E-3</v>
      </c>
      <c r="Q34" s="73">
        <f>IFERROR(s_RadSpec!$K$14*Q14,".")*$B$33</f>
        <v>3.1763851653588668E-4</v>
      </c>
      <c r="R34" s="73">
        <f>IFERROR(s_RadSpec!$L$14*R14,".")*$B$33</f>
        <v>1.1941469996029376E-3</v>
      </c>
      <c r="S34" s="73">
        <f>IFERROR(s_RadSpec!$M$14*S14,".")*$B$33</f>
        <v>1.9919647789589036E-3</v>
      </c>
      <c r="T34" s="73">
        <f>IFERROR(s_RadSpec!$I$14*T14,".")*$B$33</f>
        <v>1.1331106583322246E-4</v>
      </c>
      <c r="U34" s="72">
        <f t="shared" si="16"/>
        <v>862.10612526401997</v>
      </c>
      <c r="V34" s="72">
        <f t="shared" si="16"/>
        <v>4.5989089875911354E-2</v>
      </c>
      <c r="W34" s="72">
        <f t="shared" si="17"/>
        <v>4.5986636716715421E-2</v>
      </c>
      <c r="X34" s="73">
        <f>IFERROR(s_RadSpec!$F$14*X14,".")*$B$33</f>
        <v>2.899875E-2</v>
      </c>
      <c r="Y34" s="73">
        <f>IFERROR(s_RadSpec!$H$14*Y14,".")*$B$33</f>
        <v>543.60719178082195</v>
      </c>
      <c r="Z34" s="73">
        <f t="shared" si="11"/>
        <v>543.63619053082198</v>
      </c>
    </row>
    <row r="35" spans="1:26" x14ac:dyDescent="0.25">
      <c r="A35" s="71" t="s">
        <v>278</v>
      </c>
      <c r="B35" s="61">
        <v>1</v>
      </c>
      <c r="C35" s="72">
        <f>IFERROR(C30/$B35,0)</f>
        <v>19195.331695331697</v>
      </c>
      <c r="D35" s="72">
        <f>IFERROR(D30/$B35,0)</f>
        <v>118407.66319802833</v>
      </c>
      <c r="E35" s="72">
        <f>IFERROR(E30/$B35,0)</f>
        <v>36104239.765387729</v>
      </c>
      <c r="F35" s="72">
        <f t="shared" ref="F35:F61" si="18">IF(AND(C35&lt;&gt;0,D35&lt;&gt;0,E35&lt;&gt;0),1/((1/C35)+(1/D35)+(1/E35)),IF(AND(C35&lt;&gt;0,D35&lt;&gt;0,E35=0), 1/((1/C35)+(1/D35)),IF(AND(C35&lt;&gt;0,D35=0,E35&lt;&gt;0),1/((1/C35)+(1/E35)),IF(AND(C35=0,D35&lt;&gt;0,E35&lt;&gt;0),1/((1/D35)+(1/E35)),IF(AND(C35&lt;&gt;0,D35=0,E35=0),1/((1/C35)),IF(AND(C35=0,D35&lt;&gt;0,E35=0),1/((1/D35)),IF(AND(C35=0,D35=0,E35&lt;&gt;0),1/((1/E35)),IF(AND(C35=0,D35=0,E35=0),0))))))))</f>
        <v>16510.069506887576</v>
      </c>
      <c r="G35" s="73">
        <f>IFERROR(s_RadSpec!$G$30*G30,".")*$B$35</f>
        <v>1.3024E-3</v>
      </c>
      <c r="H35" s="73">
        <f>IFERROR(s_RadSpec!$F$30*H30,".")*$B$35</f>
        <v>2.111349833683424E-4</v>
      </c>
      <c r="I35" s="73">
        <f>IFERROR(s_RadSpec!$E$30*I30,".")*$B$35</f>
        <v>6.9243945205479456E-7</v>
      </c>
      <c r="J35" s="73">
        <f t="shared" si="7"/>
        <v>1.5142274228203973E-3</v>
      </c>
      <c r="K35" s="72">
        <f t="shared" ref="K35:O35" si="19">IFERROR(K30/$B35,0)</f>
        <v>36104239.765387729</v>
      </c>
      <c r="L35" s="72">
        <f t="shared" si="19"/>
        <v>600150265.9341644</v>
      </c>
      <c r="M35" s="72">
        <f t="shared" si="19"/>
        <v>89343866.71879369</v>
      </c>
      <c r="N35" s="72">
        <f t="shared" si="19"/>
        <v>49039046.869704291</v>
      </c>
      <c r="O35" s="72">
        <f t="shared" si="19"/>
        <v>7155829125.3354921</v>
      </c>
      <c r="P35" s="73">
        <f>IFERROR(s_RadSpec!$E$30*P30,".")*$B$35</f>
        <v>6.9243945205479456E-7</v>
      </c>
      <c r="Q35" s="73">
        <f>IFERROR(s_RadSpec!$K$30*Q30,".")*$B$35</f>
        <v>4.1656234145104017E-8</v>
      </c>
      <c r="R35" s="73">
        <f>IFERROR(s_RadSpec!$L$30*R30,".")*$B$35</f>
        <v>2.7981775266887113E-7</v>
      </c>
      <c r="S35" s="73">
        <f>IFERROR(s_RadSpec!$M$30*S30,".")*$B$35</f>
        <v>5.0979783653675955E-7</v>
      </c>
      <c r="T35" s="73">
        <f>IFERROR(s_RadSpec!$I$30*T30,".")*$B$35</f>
        <v>3.4936552511415525E-9</v>
      </c>
      <c r="U35" s="72">
        <f t="shared" ref="U35:V35" si="20">IFERROR(U30/$B35,0)</f>
        <v>0.38167028458290597</v>
      </c>
      <c r="V35" s="72">
        <f t="shared" si="20"/>
        <v>40.218760674499833</v>
      </c>
      <c r="W35" s="72">
        <f t="shared" si="17"/>
        <v>0.3780823372953413</v>
      </c>
      <c r="X35" s="73">
        <f>IFERROR(s_RadSpec!$F$30*X30,".")*$B$35</f>
        <v>65.501562499999991</v>
      </c>
      <c r="Y35" s="73">
        <f>IFERROR(s_RadSpec!$H$30*Y30,".")*$B$35</f>
        <v>0.6216004566210046</v>
      </c>
      <c r="Z35" s="73">
        <f t="shared" si="11"/>
        <v>66.123162956621002</v>
      </c>
    </row>
    <row r="36" spans="1:26" x14ac:dyDescent="0.25">
      <c r="A36" s="71" t="s">
        <v>279</v>
      </c>
      <c r="B36" s="61">
        <v>1</v>
      </c>
      <c r="C36" s="72">
        <f>IFERROR(C26/$B36,0)</f>
        <v>1969.54104769736</v>
      </c>
      <c r="D36" s="72">
        <f>IFERROR(D26/$B36,0)</f>
        <v>16153.628224366783</v>
      </c>
      <c r="E36" s="72">
        <f>IFERROR(E26/$B36,0)</f>
        <v>121231.0134078179</v>
      </c>
      <c r="F36" s="72">
        <f t="shared" si="18"/>
        <v>1730.4426753578205</v>
      </c>
      <c r="G36" s="73">
        <f>IFERROR(s_RadSpec!$G$26*G26,".")*$B$37</f>
        <v>1.26933125E-2</v>
      </c>
      <c r="H36" s="73">
        <f>IFERROR(s_RadSpec!$F$26*H26,".")*$B$37</f>
        <v>1.5476399266320243E-3</v>
      </c>
      <c r="I36" s="73">
        <f>IFERROR(s_RadSpec!$E$26*I26,".")*$B$37</f>
        <v>2.0621785875781361E-4</v>
      </c>
      <c r="J36" s="73">
        <f t="shared" si="7"/>
        <v>1.4447170285389837E-2</v>
      </c>
      <c r="K36" s="72">
        <f t="shared" ref="K36:O36" si="21">IFERROR(K26/$B36,0)</f>
        <v>121231.0134078179</v>
      </c>
      <c r="L36" s="72">
        <f t="shared" si="21"/>
        <v>742615.06143340142</v>
      </c>
      <c r="M36" s="72">
        <f t="shared" si="21"/>
        <v>210570.45062454726</v>
      </c>
      <c r="N36" s="72">
        <f t="shared" si="21"/>
        <v>138642.87191246907</v>
      </c>
      <c r="O36" s="72">
        <f t="shared" si="21"/>
        <v>4096345.9325953578</v>
      </c>
      <c r="P36" s="73">
        <f>IFERROR(s_RadSpec!$E$26*P26,".")*$B$37</f>
        <v>2.0621785875781361E-4</v>
      </c>
      <c r="Q36" s="73">
        <f>IFERROR(s_RadSpec!$K$26*Q26,".")*$B$37</f>
        <v>3.3664816805283751E-5</v>
      </c>
      <c r="R36" s="73">
        <f>IFERROR(s_RadSpec!$L$26*R26,".")*$B$37</f>
        <v>1.1872511041245606E-4</v>
      </c>
      <c r="S36" s="73">
        <f>IFERROR(s_RadSpec!$M$26*S26,".")*$B$37</f>
        <v>1.8031940376843554E-4</v>
      </c>
      <c r="T36" s="73">
        <f>IFERROR(s_RadSpec!$I$26*T26,".")*$B$37</f>
        <v>6.10300018879522E-6</v>
      </c>
      <c r="U36" s="72">
        <f t="shared" ref="U36:V36" si="22">IFERROR(U26/$B36,0)</f>
        <v>5.2068926241111681E-2</v>
      </c>
      <c r="V36" s="72">
        <f t="shared" si="22"/>
        <v>0.12840929612942717</v>
      </c>
      <c r="W36" s="72">
        <f t="shared" si="17"/>
        <v>3.70467643187938E-2</v>
      </c>
      <c r="X36" s="73">
        <f>IFERROR(s_RadSpec!$F$26*X26,".")*$B$37</f>
        <v>480.1328125</v>
      </c>
      <c r="Y36" s="73">
        <f>IFERROR(s_RadSpec!$H$26*Y26,".")*$B$37</f>
        <v>194.68995433789956</v>
      </c>
      <c r="Z36" s="73">
        <f t="shared" si="11"/>
        <v>674.82276683789951</v>
      </c>
    </row>
    <row r="37" spans="1:26" x14ac:dyDescent="0.25">
      <c r="A37" s="71" t="s">
        <v>280</v>
      </c>
      <c r="B37" s="61">
        <v>1</v>
      </c>
      <c r="C37" s="72">
        <f>IFERROR(C22/$B37,0)</f>
        <v>9867.4797469978184</v>
      </c>
      <c r="D37" s="72">
        <f>IFERROR(D22/$B37,0)</f>
        <v>145017.70879187775</v>
      </c>
      <c r="E37" s="72">
        <f>IFERROR(E22/$B37,0)</f>
        <v>2144279802986.3271</v>
      </c>
      <c r="F37" s="72">
        <f t="shared" si="18"/>
        <v>9238.838857308092</v>
      </c>
      <c r="G37" s="73">
        <f>IFERROR(s_RadSpec!$G$22*G22,".")*$B$37</f>
        <v>2.5335750000000001E-3</v>
      </c>
      <c r="H37" s="73">
        <f>IFERROR(s_RadSpec!$F$22*H22,".")*$B$37</f>
        <v>1.7239273884735531E-4</v>
      </c>
      <c r="I37" s="73">
        <f>IFERROR(s_RadSpec!$E$22*I22,".")*$B$37</f>
        <v>1.1658926211580521E-11</v>
      </c>
      <c r="J37" s="73">
        <f t="shared" si="7"/>
        <v>2.7059677505062813E-3</v>
      </c>
      <c r="K37" s="72">
        <f t="shared" ref="K37:O37" si="23">IFERROR(K22/$B37,0)</f>
        <v>2144279802986.3271</v>
      </c>
      <c r="L37" s="72">
        <f t="shared" si="23"/>
        <v>2708764580477.6982</v>
      </c>
      <c r="M37" s="72">
        <f t="shared" si="23"/>
        <v>1515885376865.6985</v>
      </c>
      <c r="N37" s="72">
        <f t="shared" si="23"/>
        <v>1555528841673.845</v>
      </c>
      <c r="O37" s="72">
        <f t="shared" si="23"/>
        <v>7648229546770.3057</v>
      </c>
      <c r="P37" s="73">
        <f>IFERROR(s_RadSpec!$E$22*P22,".")*$B$37</f>
        <v>1.1658926211580521E-11</v>
      </c>
      <c r="Q37" s="73">
        <f>IFERROR(s_RadSpec!$K$22*Q22,".")*$B$37</f>
        <v>9.2292996520174447E-12</v>
      </c>
      <c r="R37" s="73">
        <f>IFERROR(s_RadSpec!$L$22*R22,".")*$B$37</f>
        <v>1.6492012114854581E-11</v>
      </c>
      <c r="S37" s="73">
        <f>IFERROR(s_RadSpec!$M$22*S22,".")*$B$37</f>
        <v>1.6071704574180996E-11</v>
      </c>
      <c r="T37" s="73">
        <f>IFERROR(s_RadSpec!$I$22*T22,".")*$B$37</f>
        <v>3.2687303443392332E-12</v>
      </c>
      <c r="U37" s="72">
        <f t="shared" ref="U37:V37" si="24">IFERROR(U22/$B37,0)</f>
        <v>0.46744398706348766</v>
      </c>
      <c r="V37" s="72">
        <f t="shared" si="24"/>
        <v>1.7259873002012078</v>
      </c>
      <c r="W37" s="72">
        <f t="shared" si="17"/>
        <v>0.36782660569828712</v>
      </c>
      <c r="X37" s="73">
        <f>IFERROR(s_RadSpec!$F$22*X22,".")*$B$37</f>
        <v>53.482343749999998</v>
      </c>
      <c r="Y37" s="73">
        <f>IFERROR(s_RadSpec!$H$22*Y22,".")*$B$37</f>
        <v>14.484463470319636</v>
      </c>
      <c r="Z37" s="73">
        <f t="shared" si="11"/>
        <v>67.966807220319637</v>
      </c>
    </row>
    <row r="38" spans="1:26" x14ac:dyDescent="0.25">
      <c r="A38" s="71" t="s">
        <v>281</v>
      </c>
      <c r="B38" s="61">
        <v>1</v>
      </c>
      <c r="C38" s="72">
        <f>IFERROR(C2/$B38,0)</f>
        <v>25461.165357538415</v>
      </c>
      <c r="D38" s="72">
        <f>IFERROR(D2/$B38,0)</f>
        <v>132853.91404571806</v>
      </c>
      <c r="E38" s="72">
        <f>IFERROR(E2/$B38,0)</f>
        <v>399826.13430708449</v>
      </c>
      <c r="F38" s="72">
        <f t="shared" si="18"/>
        <v>20282.473282164054</v>
      </c>
      <c r="G38" s="73">
        <f>IFERROR(s_RadSpec!$G$2*G2,".")*$B$38</f>
        <v>9.8188750000000003E-4</v>
      </c>
      <c r="H38" s="73">
        <f>IFERROR(s_RadSpec!$F$2*H2,".")*$B$38</f>
        <v>1.8817661624479453E-4</v>
      </c>
      <c r="I38" s="73">
        <f>IFERROR(s_RadSpec!$E$2*I2,".")*$B$38</f>
        <v>6.2527178327965113E-5</v>
      </c>
      <c r="J38" s="73">
        <f t="shared" si="7"/>
        <v>1.2325912945727597E-3</v>
      </c>
      <c r="K38" s="72">
        <f t="shared" ref="K38:O38" si="25">IFERROR(K2/$B38,0)</f>
        <v>399826.13430708449</v>
      </c>
      <c r="L38" s="72">
        <f t="shared" si="25"/>
        <v>2929368.5416631955</v>
      </c>
      <c r="M38" s="72">
        <f t="shared" si="25"/>
        <v>761702.20188923506</v>
      </c>
      <c r="N38" s="72">
        <f t="shared" si="25"/>
        <v>469676.90161818115</v>
      </c>
      <c r="O38" s="72">
        <f t="shared" si="25"/>
        <v>21916548.404327519</v>
      </c>
      <c r="P38" s="73">
        <f>IFERROR(s_RadSpec!$E$2*P2,".")*$B$38</f>
        <v>6.2527178327965113E-5</v>
      </c>
      <c r="Q38" s="73">
        <f>IFERROR(s_RadSpec!$K$2*Q2,".")*$B$38</f>
        <v>8.5342624679808464E-6</v>
      </c>
      <c r="R38" s="73">
        <f>IFERROR(s_RadSpec!$L$2*R2,".")*$B$38</f>
        <v>3.2821225851773816E-5</v>
      </c>
      <c r="S38" s="73">
        <f>IFERROR(s_RadSpec!$M$2*S2,".")*$B$38</f>
        <v>5.3228080652608913E-5</v>
      </c>
      <c r="T38" s="73">
        <f>IFERROR(s_RadSpec!$I$2*T2,".")*$B$38</f>
        <v>1.1406905658129836E-6</v>
      </c>
      <c r="U38" s="72">
        <f t="shared" ref="U38:V38" si="26">IFERROR(U2/$B38,0)</f>
        <v>0.42823572235336943</v>
      </c>
      <c r="V38" s="72">
        <f t="shared" si="26"/>
        <v>0.75321353913374245</v>
      </c>
      <c r="W38" s="72">
        <f t="shared" si="17"/>
        <v>0.27301463933480541</v>
      </c>
      <c r="X38" s="73">
        <f>IFERROR(s_RadSpec!$F$2*X2,".")*$B$38</f>
        <v>58.379062500000003</v>
      </c>
      <c r="Y38" s="73">
        <f>IFERROR(s_RadSpec!$H$2*Y2,".")*$B$38</f>
        <v>33.191118721461187</v>
      </c>
      <c r="Z38" s="73">
        <f t="shared" si="11"/>
        <v>91.570181221461183</v>
      </c>
    </row>
    <row r="39" spans="1:26" x14ac:dyDescent="0.25">
      <c r="A39" s="71" t="s">
        <v>282</v>
      </c>
      <c r="B39" s="61">
        <v>1</v>
      </c>
      <c r="C39" s="72">
        <f>IFERROR(C11/$B39,0)</f>
        <v>0</v>
      </c>
      <c r="D39" s="72">
        <f>IFERROR(D11/$B39,0)</f>
        <v>0</v>
      </c>
      <c r="E39" s="72">
        <f>IFERROR(E11/$B39,0)</f>
        <v>139624.79912968091</v>
      </c>
      <c r="F39" s="72">
        <f t="shared" si="18"/>
        <v>139624.79912968091</v>
      </c>
      <c r="G39" s="73">
        <f>IFERROR(s_RadSpec!$G$11*G11,".")*$B$39</f>
        <v>0</v>
      </c>
      <c r="H39" s="73">
        <f>IFERROR(s_RadSpec!$F$11*H11,".")*$B$39</f>
        <v>0</v>
      </c>
      <c r="I39" s="73">
        <f>IFERROR(s_RadSpec!$E$11*I11,".")*$B$39</f>
        <v>1.7905128713403175E-4</v>
      </c>
      <c r="J39" s="73">
        <f t="shared" si="7"/>
        <v>1.7905128713403175E-4</v>
      </c>
      <c r="K39" s="72">
        <f t="shared" ref="K39:O39" si="27">IFERROR(K11/$B39,0)</f>
        <v>139624.79912968091</v>
      </c>
      <c r="L39" s="72">
        <f t="shared" si="27"/>
        <v>736647.90898091986</v>
      </c>
      <c r="M39" s="72">
        <f t="shared" si="27"/>
        <v>204522.94878084087</v>
      </c>
      <c r="N39" s="72">
        <f t="shared" si="27"/>
        <v>135748.66049837982</v>
      </c>
      <c r="O39" s="72">
        <f t="shared" si="27"/>
        <v>1393021.0375760971</v>
      </c>
      <c r="P39" s="73">
        <f>IFERROR(s_RadSpec!$E$11*P11,".")*$B$39</f>
        <v>1.7905128713403175E-4</v>
      </c>
      <c r="Q39" s="73">
        <f>IFERROR(s_RadSpec!$K$11*Q11,".")*$B$39</f>
        <v>3.393751573202055E-5</v>
      </c>
      <c r="R39" s="73">
        <f>IFERROR(s_RadSpec!$L$11*R11,".")*$B$39</f>
        <v>1.2223567159101088E-4</v>
      </c>
      <c r="S39" s="73">
        <f>IFERROR(s_RadSpec!$M$11*S11,".")*$B$39</f>
        <v>1.8416387983657772E-4</v>
      </c>
      <c r="T39" s="73">
        <f>IFERROR(s_RadSpec!$I$11*T11,".")*$B$39</f>
        <v>1.7946606207398584E-5</v>
      </c>
      <c r="U39" s="72">
        <f t="shared" ref="U39:V39" si="28">IFERROR(U11/$B39,0)</f>
        <v>0</v>
      </c>
      <c r="V39" s="72">
        <f t="shared" si="28"/>
        <v>0.34105509051975863</v>
      </c>
      <c r="W39" s="72">
        <f t="shared" si="17"/>
        <v>0.34105509051975863</v>
      </c>
      <c r="X39" s="73">
        <f>IFERROR(s_RadSpec!$F$11*X11,".")*$B$39</f>
        <v>0</v>
      </c>
      <c r="Y39" s="73">
        <f>IFERROR(s_RadSpec!$H$11*Y11,".")*$B$39</f>
        <v>73.301940639269404</v>
      </c>
      <c r="Z39" s="73">
        <f t="shared" si="11"/>
        <v>73.301940639269404</v>
      </c>
    </row>
    <row r="40" spans="1:26" x14ac:dyDescent="0.25">
      <c r="A40" s="71" t="s">
        <v>283</v>
      </c>
      <c r="B40" s="61">
        <v>1</v>
      </c>
      <c r="C40" s="72">
        <f>IFERROR(C4/$B40,0)</f>
        <v>0</v>
      </c>
      <c r="D40" s="72">
        <f>IFERROR(D4/$B40,0)</f>
        <v>0</v>
      </c>
      <c r="E40" s="72">
        <f>IFERROR(E4/$B40,0)</f>
        <v>8702922.2573575042</v>
      </c>
      <c r="F40" s="72">
        <f t="shared" si="18"/>
        <v>8702922.2573575042</v>
      </c>
      <c r="G40" s="73">
        <f>IFERROR(s_RadSpec!$G$4*G4,".")*$B$40</f>
        <v>0</v>
      </c>
      <c r="H40" s="73">
        <f>IFERROR(s_RadSpec!$F$4*H4,".")*$B$40</f>
        <v>0</v>
      </c>
      <c r="I40" s="73">
        <f>IFERROR(s_RadSpec!$E$4*I4,".")*$B$40</f>
        <v>2.8725983365949112E-6</v>
      </c>
      <c r="J40" s="73">
        <f t="shared" si="7"/>
        <v>2.8725983365949112E-6</v>
      </c>
      <c r="K40" s="72">
        <f t="shared" ref="K40:O40" si="29">IFERROR(K4/$B40,0)</f>
        <v>8702922.2573575042</v>
      </c>
      <c r="L40" s="72">
        <f t="shared" si="29"/>
        <v>62626969.746884115</v>
      </c>
      <c r="M40" s="72">
        <f t="shared" si="29"/>
        <v>16137962.589486733</v>
      </c>
      <c r="N40" s="72">
        <f t="shared" si="29"/>
        <v>9507257.6865336113</v>
      </c>
      <c r="O40" s="72">
        <f t="shared" si="29"/>
        <v>117238766.95943347</v>
      </c>
      <c r="P40" s="73">
        <f>IFERROR(s_RadSpec!$E$4*P4,".")*$B$40</f>
        <v>2.8725983365949112E-6</v>
      </c>
      <c r="Q40" s="73">
        <f>IFERROR(s_RadSpec!$K$4*Q4,".")*$B$40</f>
        <v>3.9918904109589041E-7</v>
      </c>
      <c r="R40" s="73">
        <f>IFERROR(s_RadSpec!$L$4*R4,".")*$B$40</f>
        <v>1.5491422700587091E-6</v>
      </c>
      <c r="S40" s="73">
        <f>IFERROR(s_RadSpec!$M$4*S4,".")*$B$40</f>
        <v>2.6295700426223661E-6</v>
      </c>
      <c r="T40" s="73">
        <f>IFERROR(s_RadSpec!$I$4*T4,".")*$B$40</f>
        <v>2.1324004549323184E-7</v>
      </c>
      <c r="U40" s="72">
        <f t="shared" ref="U40:V40" si="30">IFERROR(U4/$B40,0)</f>
        <v>0</v>
      </c>
      <c r="V40" s="72">
        <f t="shared" si="30"/>
        <v>40.218760674499833</v>
      </c>
      <c r="W40" s="72">
        <f t="shared" si="17"/>
        <v>40.218760674499833</v>
      </c>
      <c r="X40" s="73">
        <f>IFERROR(s_RadSpec!$F$4*X4,".")*$B$40</f>
        <v>0</v>
      </c>
      <c r="Y40" s="73">
        <f>IFERROR(s_RadSpec!$H$4*Y4,".")*$B$40</f>
        <v>0.6216004566210046</v>
      </c>
      <c r="Z40" s="73">
        <f t="shared" si="11"/>
        <v>0.6216004566210046</v>
      </c>
    </row>
    <row r="41" spans="1:26" x14ac:dyDescent="0.25">
      <c r="A41" s="71" t="s">
        <v>284</v>
      </c>
      <c r="B41" s="74">
        <v>0.99987999999999999</v>
      </c>
      <c r="C41" s="72">
        <f>IFERROR(C8/$B41,0)</f>
        <v>4964237.0357219772</v>
      </c>
      <c r="D41" s="72">
        <f>IFERROR(D8/$B41,0)</f>
        <v>34359022.545795411</v>
      </c>
      <c r="E41" s="72">
        <f>IFERROR(E8/$B41,0)</f>
        <v>9601.7751821028596</v>
      </c>
      <c r="F41" s="72">
        <f t="shared" si="18"/>
        <v>9580.5672192093771</v>
      </c>
      <c r="G41" s="73">
        <f>IFERROR(s_RadSpec!$G$8*G8,".")*$B$41</f>
        <v>5.0360206049999998E-6</v>
      </c>
      <c r="H41" s="73">
        <f>IFERROR(s_RadSpec!$F$8*H8,".")*$B$41</f>
        <v>7.2761091985893264E-7</v>
      </c>
      <c r="I41" s="73">
        <f>IFERROR(s_RadSpec!$E$8*I8,".")*$B$41</f>
        <v>2.6036852067312017E-3</v>
      </c>
      <c r="J41" s="73">
        <f t="shared" si="7"/>
        <v>2.6094488382560608E-3</v>
      </c>
      <c r="K41" s="72">
        <f t="shared" ref="K41:O41" si="31">IFERROR(K8/$B41,0)</f>
        <v>9601.7751821028596</v>
      </c>
      <c r="L41" s="72">
        <f t="shared" si="31"/>
        <v>81589.426987830491</v>
      </c>
      <c r="M41" s="72">
        <f t="shared" si="31"/>
        <v>21326.300710481497</v>
      </c>
      <c r="N41" s="72">
        <f t="shared" si="31"/>
        <v>12880.513359184617</v>
      </c>
      <c r="O41" s="72">
        <f t="shared" si="31"/>
        <v>117103.04882494159</v>
      </c>
      <c r="P41" s="73">
        <f>IFERROR(s_RadSpec!$E$8*P8,".")*$B$41</f>
        <v>2.6036852067312017E-3</v>
      </c>
      <c r="Q41" s="73">
        <f>IFERROR(s_RadSpec!$K$8*Q8,".")*$B$41</f>
        <v>3.0641225123114162E-4</v>
      </c>
      <c r="R41" s="73">
        <f>IFERROR(s_RadSpec!$L$8*R8,".")*$B$41</f>
        <v>1.1722614409030135E-3</v>
      </c>
      <c r="S41" s="73">
        <f>IFERROR(s_RadSpec!$M$8*S8,".")*$B$41</f>
        <v>1.9409164295593412E-3</v>
      </c>
      <c r="T41" s="73">
        <f>IFERROR(s_RadSpec!$I$8*T8,".")*$B$41</f>
        <v>2.1348718287747339E-4</v>
      </c>
      <c r="U41" s="72">
        <f t="shared" ref="U41:V41" si="32">IFERROR(U8/$B41,0)</f>
        <v>110.75142907864245</v>
      </c>
      <c r="V41" s="72">
        <f t="shared" si="32"/>
        <v>7.1779465918014262E-2</v>
      </c>
      <c r="W41" s="72">
        <f t="shared" si="17"/>
        <v>7.1732974828330603E-2</v>
      </c>
      <c r="X41" s="73">
        <f>IFERROR(s_RadSpec!$F$8*X8,".")*$B$41</f>
        <v>0.22573072156249999</v>
      </c>
      <c r="Y41" s="73">
        <f>IFERROR(s_RadSpec!$H$8*Y8,".")*$B$41</f>
        <v>348.28902221917809</v>
      </c>
      <c r="Z41" s="73">
        <f t="shared" si="11"/>
        <v>348.51475294074061</v>
      </c>
    </row>
    <row r="42" spans="1:26" x14ac:dyDescent="0.25">
      <c r="A42" s="71" t="s">
        <v>285</v>
      </c>
      <c r="B42" s="61">
        <v>0.97898250799999997</v>
      </c>
      <c r="C42" s="72">
        <f>IFERROR(C19/$B42,0)</f>
        <v>0</v>
      </c>
      <c r="D42" s="72">
        <f>IFERROR(D19/$B42,0)</f>
        <v>0</v>
      </c>
      <c r="E42" s="72">
        <f>IFERROR(E19/$B42,0)</f>
        <v>21536884.758998767</v>
      </c>
      <c r="F42" s="72">
        <f t="shared" si="18"/>
        <v>21536884.758998767</v>
      </c>
      <c r="G42" s="75">
        <f>IFERROR(s_RadSpec!$G$19*G19,".")*$B$42</f>
        <v>0</v>
      </c>
      <c r="H42" s="75">
        <f>IFERROR(s_RadSpec!$F$19*H19,".")*$B$42</f>
        <v>0</v>
      </c>
      <c r="I42" s="75">
        <f>IFERROR(s_RadSpec!$E$19*I19,".")*$B$42</f>
        <v>1.160799265063358E-6</v>
      </c>
      <c r="J42" s="73">
        <f t="shared" si="7"/>
        <v>1.160799265063358E-6</v>
      </c>
      <c r="K42" s="72">
        <f t="shared" ref="K42:O42" si="33">IFERROR(K19/$B42,0)</f>
        <v>21536884.758998767</v>
      </c>
      <c r="L42" s="72">
        <f t="shared" si="33"/>
        <v>219251982.3387675</v>
      </c>
      <c r="M42" s="72">
        <f t="shared" si="33"/>
        <v>53089147.326499395</v>
      </c>
      <c r="N42" s="72">
        <f t="shared" si="33"/>
        <v>28125635.59204676</v>
      </c>
      <c r="O42" s="72">
        <f t="shared" si="33"/>
        <v>381932134.43734652</v>
      </c>
      <c r="P42" s="75">
        <f>IFERROR(s_RadSpec!$E$19*P19,".")*$B$42</f>
        <v>1.160799265063358E-6</v>
      </c>
      <c r="Q42" s="75">
        <f>IFERROR(s_RadSpec!$K$19*Q19,".")*$B$42</f>
        <v>1.1402405457558128E-7</v>
      </c>
      <c r="R42" s="75">
        <f>IFERROR(s_RadSpec!$L$19*R19,".")*$B$42</f>
        <v>4.7090603746655538E-7</v>
      </c>
      <c r="S42" s="75">
        <f>IFERROR(s_RadSpec!$M$19*S19,".")*$B$42</f>
        <v>8.8886880149543644E-7</v>
      </c>
      <c r="T42" s="75">
        <f>IFERROR(s_RadSpec!$I$19*T19,".")*$B$42</f>
        <v>6.545665511185493E-8</v>
      </c>
      <c r="U42" s="72">
        <f t="shared" ref="U42:V42" si="34">IFERROR(U19/$B42,0)</f>
        <v>0</v>
      </c>
      <c r="V42" s="72">
        <f t="shared" si="34"/>
        <v>254.6616253696435</v>
      </c>
      <c r="W42" s="72">
        <f t="shared" si="17"/>
        <v>254.66162536964353</v>
      </c>
      <c r="X42" s="75">
        <f>IFERROR(s_RadSpec!$F$19*X19,".")*$B$42</f>
        <v>0</v>
      </c>
      <c r="Y42" s="75">
        <f>IFERROR(s_RadSpec!$H$19*Y19,".")*$B$42</f>
        <v>9.8169482597593144E-2</v>
      </c>
      <c r="Z42" s="73">
        <f t="shared" si="11"/>
        <v>9.8169482597593144E-2</v>
      </c>
    </row>
    <row r="43" spans="1:26" x14ac:dyDescent="0.25">
      <c r="A43" s="71" t="s">
        <v>286</v>
      </c>
      <c r="B43" s="61">
        <v>2.0897492E-2</v>
      </c>
      <c r="C43" s="72">
        <f>IFERROR(C28/$B43,0)</f>
        <v>0</v>
      </c>
      <c r="D43" s="72">
        <f>IFERROR(D28/$B43,0)</f>
        <v>0</v>
      </c>
      <c r="E43" s="72">
        <f>IFERROR(E28/$B43,0)</f>
        <v>12089.181803996013</v>
      </c>
      <c r="F43" s="72">
        <f t="shared" si="18"/>
        <v>12089.181803996013</v>
      </c>
      <c r="G43" s="75">
        <f>IFERROR(s_RadSpec!$G$28*G28,".")*$B$43</f>
        <v>0</v>
      </c>
      <c r="H43" s="75">
        <f>IFERROR(s_RadSpec!$F$28*H28,".")*$B$43</f>
        <v>0</v>
      </c>
      <c r="I43" s="75">
        <f>IFERROR(s_RadSpec!$E$28*I28,".")*$B$43</f>
        <v>2.0679645988727208E-3</v>
      </c>
      <c r="J43" s="73">
        <f t="shared" si="7"/>
        <v>2.0679645988727208E-3</v>
      </c>
      <c r="K43" s="72">
        <f t="shared" ref="K43:O43" si="35">IFERROR(K28/$B43,0)</f>
        <v>12089.181803996013</v>
      </c>
      <c r="L43" s="72">
        <f t="shared" si="35"/>
        <v>147408.74134586123</v>
      </c>
      <c r="M43" s="72">
        <f t="shared" si="35"/>
        <v>35622.576826356402</v>
      </c>
      <c r="N43" s="72">
        <f t="shared" si="35"/>
        <v>19282.988091329407</v>
      </c>
      <c r="O43" s="72">
        <f t="shared" si="35"/>
        <v>258294.37448417177</v>
      </c>
      <c r="P43" s="75">
        <f>IFERROR(s_RadSpec!$E$28*P28,".")*$B$43</f>
        <v>2.0679645988727208E-3</v>
      </c>
      <c r="Q43" s="75">
        <f>IFERROR(s_RadSpec!$K$28*Q28,".")*$B$43</f>
        <v>1.6959645521525188E-4</v>
      </c>
      <c r="R43" s="75">
        <f>IFERROR(s_RadSpec!$L$28*R28,".")*$B$43</f>
        <v>7.0180212177977578E-4</v>
      </c>
      <c r="S43" s="75">
        <f>IFERROR(s_RadSpec!$M$28*S28,".")*$B$43</f>
        <v>1.2964795643493265E-3</v>
      </c>
      <c r="T43" s="75">
        <f>IFERROR(s_RadSpec!$I$28*T28,".")*$B$43</f>
        <v>9.6788790115643819E-5</v>
      </c>
      <c r="U43" s="72">
        <f t="shared" ref="U43:V43" si="36">IFERROR(U28/$B43,0)</f>
        <v>0</v>
      </c>
      <c r="V43" s="72">
        <f t="shared" si="36"/>
        <v>0.20000470379632457</v>
      </c>
      <c r="W43" s="72">
        <f t="shared" si="17"/>
        <v>0.20000470379632457</v>
      </c>
      <c r="X43" s="75">
        <f>IFERROR(s_RadSpec!$F$28*X28,".")*$B$43</f>
        <v>0</v>
      </c>
      <c r="Y43" s="75">
        <f>IFERROR(s_RadSpec!$H$28*Y28,".")*$B$43</f>
        <v>124.99706019643834</v>
      </c>
      <c r="Z43" s="73">
        <f t="shared" si="11"/>
        <v>124.99706019643834</v>
      </c>
    </row>
    <row r="44" spans="1:26" x14ac:dyDescent="0.25">
      <c r="A44" s="71" t="s">
        <v>287</v>
      </c>
      <c r="B44" s="61">
        <v>0.99987999999999999</v>
      </c>
      <c r="C44" s="72">
        <f>IFERROR(C15/$B44,0)</f>
        <v>17335430.918394208</v>
      </c>
      <c r="D44" s="72">
        <f>IFERROR(D15/$B44,0)</f>
        <v>17474861036.901676</v>
      </c>
      <c r="E44" s="72">
        <f>IFERROR(E15/$B44,0)</f>
        <v>0</v>
      </c>
      <c r="F44" s="72">
        <f t="shared" si="18"/>
        <v>17318250.848088041</v>
      </c>
      <c r="G44" s="73">
        <f>IFERROR(s_RadSpec!$G$15*G15,".")*$B$44</f>
        <v>1.44213317325E-6</v>
      </c>
      <c r="H44" s="73">
        <f>IFERROR(s_RadSpec!$F$15*H15,".")*$B$44</f>
        <v>1.4306265410184084E-9</v>
      </c>
      <c r="I44" s="73">
        <f>IFERROR(s_RadSpec!$E$15*I15,".")*$B$44</f>
        <v>0</v>
      </c>
      <c r="J44" s="73">
        <f t="shared" si="7"/>
        <v>1.4435637997910183E-6</v>
      </c>
      <c r="K44" s="72">
        <f t="shared" ref="K44:O44" si="37">IFERROR(K15/$B44,0)</f>
        <v>0</v>
      </c>
      <c r="L44" s="72">
        <f t="shared" si="37"/>
        <v>0</v>
      </c>
      <c r="M44" s="72">
        <f t="shared" si="37"/>
        <v>0</v>
      </c>
      <c r="N44" s="72">
        <f t="shared" si="37"/>
        <v>0</v>
      </c>
      <c r="O44" s="72">
        <f t="shared" si="37"/>
        <v>0</v>
      </c>
      <c r="P44" s="73">
        <f>IFERROR(s_RadSpec!$E$15*P15,".")*$B$44</f>
        <v>0</v>
      </c>
      <c r="Q44" s="73">
        <f>IFERROR(s_RadSpec!$K$15*Q15,".")*$B$44</f>
        <v>0</v>
      </c>
      <c r="R44" s="73">
        <f>IFERROR(s_RadSpec!$L$15*R15,".")*$B$44</f>
        <v>0</v>
      </c>
      <c r="S44" s="73">
        <f>IFERROR(s_RadSpec!$M$15*S15,".")*$B$44</f>
        <v>0</v>
      </c>
      <c r="T44" s="73">
        <f>IFERROR(s_RadSpec!$I$15*T15,".")*$B$44</f>
        <v>0</v>
      </c>
      <c r="U44" s="72">
        <f t="shared" ref="U44:V44" si="38">IFERROR(U15/$B44,0)</f>
        <v>56327.732554323877</v>
      </c>
      <c r="V44" s="72">
        <f t="shared" si="38"/>
        <v>4.2637002755300459</v>
      </c>
      <c r="W44" s="72">
        <f t="shared" si="17"/>
        <v>4.2633775612424607</v>
      </c>
      <c r="X44" s="73">
        <f>IFERROR(s_RadSpec!$F$15*X15,".")*$B$44</f>
        <v>4.43831108875E-4</v>
      </c>
      <c r="Y44" s="73">
        <f>IFERROR(s_RadSpec!$H$15*Y15,".")*$B$44</f>
        <v>5.8634515525114148</v>
      </c>
      <c r="Z44" s="73">
        <f t="shared" si="11"/>
        <v>5.8638953836202896</v>
      </c>
    </row>
    <row r="45" spans="1:26" x14ac:dyDescent="0.25">
      <c r="A45" s="67" t="s">
        <v>8</v>
      </c>
      <c r="B45" s="67" t="s">
        <v>274</v>
      </c>
      <c r="C45" s="68">
        <f>IFERROR(IF(AND(C46&lt;&gt;0,C47&lt;&gt;0),1/SUM(1/C46,1/C47),IF(AND(C46&lt;&gt;0,C47=0),1/(1/C46),IF(AND(C46=0,C47&lt;&gt;0),1/(1/C47),IF(AND(C46=0,C47=0),".")))),".")</f>
        <v>72264.778147131088</v>
      </c>
      <c r="D45" s="68">
        <f t="shared" ref="D45:F45" si="39">IFERROR(IF(AND(D46&lt;&gt;0,D47&lt;&gt;0),1/SUM(1/D46,1/D47),IF(AND(D46&lt;&gt;0,D47=0),1/(1/D46),IF(AND(D46=0,D47&lt;&gt;0),1/(1/D47),IF(AND(D46=0,D47=0),".")))),".")</f>
        <v>29246976.761143692</v>
      </c>
      <c r="E45" s="68">
        <f t="shared" si="39"/>
        <v>1661.9983223072543</v>
      </c>
      <c r="F45" s="69">
        <f t="shared" si="39"/>
        <v>1624.5435621777553</v>
      </c>
      <c r="G45" s="70">
        <f>SUM(G46:G47)</f>
        <v>3.4594999999999998E-4</v>
      </c>
      <c r="H45" s="70">
        <f>SUM(H46:H47)</f>
        <v>8.5478920451066776E-7</v>
      </c>
      <c r="I45" s="70">
        <f>SUM(I46:I47)</f>
        <v>1.5042133114366786E-2</v>
      </c>
      <c r="J45" s="70">
        <f t="shared" si="7"/>
        <v>1.5388937903571296E-2</v>
      </c>
      <c r="K45" s="68">
        <f t="shared" ref="K45:O45" si="40">IFERROR(IF(AND(K46&lt;&gt;0,K47&lt;&gt;0),1/SUM(1/K46,1/K47),IF(AND(K46&lt;&gt;0,K47=0),1/(1/K46),IF(AND(K46=0,K47&lt;&gt;0),1/(1/K47),IF(AND(K46=0,K47=0),".")))),".")</f>
        <v>1661.9983223072543</v>
      </c>
      <c r="L45" s="68">
        <f t="shared" si="40"/>
        <v>15593.098101088255</v>
      </c>
      <c r="M45" s="68">
        <f t="shared" si="40"/>
        <v>3852.3044363534527</v>
      </c>
      <c r="N45" s="68">
        <f t="shared" si="40"/>
        <v>2038.2984722810554</v>
      </c>
      <c r="O45" s="68">
        <f t="shared" si="40"/>
        <v>25978.060797810376</v>
      </c>
      <c r="P45" s="70">
        <f>SUM(P46:P47)</f>
        <v>1.5042133114366786E-2</v>
      </c>
      <c r="Q45" s="70">
        <f t="shared" ref="Q45:T45" si="41">SUM(Q46:Q47)</f>
        <v>1.6032734378971952E-3</v>
      </c>
      <c r="R45" s="70">
        <f t="shared" si="41"/>
        <v>6.4896220984198005E-3</v>
      </c>
      <c r="S45" s="70">
        <f t="shared" si="41"/>
        <v>1.2265132089326721E-2</v>
      </c>
      <c r="T45" s="70">
        <f t="shared" si="41"/>
        <v>9.6235050778336727E-4</v>
      </c>
      <c r="U45" s="68">
        <f t="shared" ref="U45:W45" si="42">IFERROR(IF(AND(U46&lt;&gt;0,U47&lt;&gt;0),1/SUM(1/U46,1/U47),IF(AND(U46&lt;&gt;0,U47=0),1/(1/U46),IF(AND(U46=0,U47&lt;&gt;0),1/(1/U47),IF(AND(U46=0,U47=0),".")))),".")</f>
        <v>94.273475568439608</v>
      </c>
      <c r="V45" s="68">
        <f t="shared" si="42"/>
        <v>1.6726697006826583E-2</v>
      </c>
      <c r="W45" s="69">
        <f t="shared" si="42"/>
        <v>1.6723729759052838E-2</v>
      </c>
      <c r="X45" s="70">
        <f>SUM(X46:X47)</f>
        <v>0.26518593749999997</v>
      </c>
      <c r="Y45" s="70">
        <f>SUM(Y46:Y47)</f>
        <v>1494.6166592123286</v>
      </c>
      <c r="Z45" s="70">
        <f t="shared" si="11"/>
        <v>1494.8818451498287</v>
      </c>
    </row>
    <row r="46" spans="1:26" x14ac:dyDescent="0.25">
      <c r="A46" s="71" t="s">
        <v>288</v>
      </c>
      <c r="B46" s="61">
        <v>1</v>
      </c>
      <c r="C46" s="72">
        <f>IFERROR(C10/$B46,0)</f>
        <v>72264.778147131088</v>
      </c>
      <c r="D46" s="72">
        <f>IFERROR(D10/$B46,0)</f>
        <v>29246976.761143692</v>
      </c>
      <c r="E46" s="72">
        <f>IFERROR(E10/$B46,0)</f>
        <v>7159886.6929391203</v>
      </c>
      <c r="F46" s="72">
        <f t="shared" si="18"/>
        <v>71368.119659851727</v>
      </c>
      <c r="G46" s="73">
        <f>IFERROR(s_RadSpec!$G$10*G10,".")*$B$46</f>
        <v>3.4594999999999998E-4</v>
      </c>
      <c r="H46" s="73">
        <f>IFERROR(s_RadSpec!$F$10*H10,".")*$B$46</f>
        <v>8.5478920451066776E-7</v>
      </c>
      <c r="I46" s="73">
        <f>IFERROR(s_RadSpec!$E$10*I10,".")*$B$46</f>
        <v>3.4916753675242233E-6</v>
      </c>
      <c r="J46" s="73">
        <f t="shared" si="7"/>
        <v>3.5029646457203486E-4</v>
      </c>
      <c r="K46" s="72">
        <f t="shared" ref="K46:O46" si="43">IFERROR(K10/$B46,0)</f>
        <v>7159886.6929391203</v>
      </c>
      <c r="L46" s="72">
        <f t="shared" si="43"/>
        <v>24130266.648069542</v>
      </c>
      <c r="M46" s="72">
        <f t="shared" si="43"/>
        <v>9879776.1271877121</v>
      </c>
      <c r="N46" s="72">
        <f t="shared" si="43"/>
        <v>7414832.9274833342</v>
      </c>
      <c r="O46" s="72">
        <f t="shared" si="43"/>
        <v>4452540.7261955142</v>
      </c>
      <c r="P46" s="73">
        <f>IFERROR(s_RadSpec!$E$10*P10,".")*$B46</f>
        <v>3.4916753675242233E-6</v>
      </c>
      <c r="Q46" s="73">
        <f>IFERROR(s_RadSpec!$K$10*Q10,".")*$B46</f>
        <v>1.0360432549136393E-6</v>
      </c>
      <c r="R46" s="73">
        <f>IFERROR(s_RadSpec!$L$10*R10,".")*$B46</f>
        <v>2.5304217097798021E-6</v>
      </c>
      <c r="S46" s="73">
        <f>IFERROR(s_RadSpec!$M$10*S10,".")*$B46</f>
        <v>3.3716201355443414E-6</v>
      </c>
      <c r="T46" s="73">
        <f>IFERROR(s_RadSpec!$I$10*T10,".")*$B46</f>
        <v>5.6147717757904306E-6</v>
      </c>
      <c r="U46" s="72">
        <f t="shared" ref="U46:V46" si="44">IFERROR(U10/$B46,0)</f>
        <v>94.273475568439608</v>
      </c>
      <c r="V46" s="72">
        <f t="shared" si="44"/>
        <v>4.5353070547840248</v>
      </c>
      <c r="W46" s="72">
        <f t="shared" ref="W46:W47" si="45">IFERROR(IF(AND(U46&lt;&gt;0,V46&lt;&gt;0),1/((1/U46)+(1/V46)),IF(AND(U46&lt;&gt;0,V46=0),1/((1/U46)),IF(AND(U46=0,V46&lt;&gt;0),1/((1/V46)),IF(AND(U46=0,V46=0),0)))),0)</f>
        <v>4.3271371984706724</v>
      </c>
      <c r="X46" s="73">
        <f>IFERROR(s_RadSpec!$F$10*X10,".")*$B$46</f>
        <v>0.26518593749999997</v>
      </c>
      <c r="Y46" s="73">
        <f>IFERROR(s_RadSpec!$H$10*Y10,".")*$B$46</f>
        <v>5.5123059360730595</v>
      </c>
      <c r="Z46" s="73">
        <f t="shared" si="11"/>
        <v>5.7774918735730596</v>
      </c>
    </row>
    <row r="47" spans="1:26" x14ac:dyDescent="0.25">
      <c r="A47" s="71" t="s">
        <v>289</v>
      </c>
      <c r="B47" s="61">
        <v>0.94399</v>
      </c>
      <c r="C47" s="72">
        <f>IFERROR(C6/$B$47,0)</f>
        <v>0</v>
      </c>
      <c r="D47" s="72">
        <f>IFERROR(D6/$B$47,0)</f>
        <v>0</v>
      </c>
      <c r="E47" s="72">
        <f>IFERROR(E6/$B$47,0)</f>
        <v>1662.3842054753852</v>
      </c>
      <c r="F47" s="72">
        <f t="shared" si="18"/>
        <v>1662.3842054753852</v>
      </c>
      <c r="G47" s="73">
        <f>IFERROR(s_RadSpec!$G$6*G6,".")*$B$47</f>
        <v>0</v>
      </c>
      <c r="H47" s="73">
        <f>IFERROR(s_RadSpec!$F$6*H6,".")*$B$47</f>
        <v>0</v>
      </c>
      <c r="I47" s="73">
        <f>IFERROR(s_RadSpec!$E$6*I6,".")*$B$47</f>
        <v>1.5038641438999262E-2</v>
      </c>
      <c r="J47" s="73">
        <f t="shared" si="7"/>
        <v>1.5038641438999262E-2</v>
      </c>
      <c r="K47" s="72">
        <f t="shared" ref="K47:O47" si="46">IFERROR(K6/$B$47,0)</f>
        <v>1662.3842054753852</v>
      </c>
      <c r="L47" s="72">
        <f t="shared" si="46"/>
        <v>15603.180954081739</v>
      </c>
      <c r="M47" s="72">
        <f t="shared" si="46"/>
        <v>3853.8071058491569</v>
      </c>
      <c r="N47" s="72">
        <f t="shared" si="46"/>
        <v>2038.8589438535234</v>
      </c>
      <c r="O47" s="72">
        <f t="shared" si="46"/>
        <v>26130.517612234373</v>
      </c>
      <c r="P47" s="73">
        <f>IFERROR(s_RadSpec!$E$6*P6,".")*$B47</f>
        <v>1.5038641438999262E-2</v>
      </c>
      <c r="Q47" s="73">
        <f>IFERROR(s_RadSpec!$K$6*Q6,".")*$B47</f>
        <v>1.6022373946422816E-3</v>
      </c>
      <c r="R47" s="73">
        <f>IFERROR(s_RadSpec!$L$6*R6,".")*$B47</f>
        <v>6.4870916767100209E-3</v>
      </c>
      <c r="S47" s="73">
        <f>IFERROR(s_RadSpec!$M$6*S6,".")*$B47</f>
        <v>1.2261760469191177E-2</v>
      </c>
      <c r="T47" s="73">
        <f>IFERROR(s_RadSpec!$I$6*T6,".")*$B47</f>
        <v>9.5673573600757683E-4</v>
      </c>
      <c r="U47" s="72">
        <f t="shared" ref="U47:V47" si="47">IFERROR(U6/$B$47,0)</f>
        <v>0</v>
      </c>
      <c r="V47" s="72">
        <f t="shared" si="47"/>
        <v>1.6788615213565262E-2</v>
      </c>
      <c r="W47" s="72">
        <f t="shared" si="45"/>
        <v>1.6788615213565262E-2</v>
      </c>
      <c r="X47" s="73">
        <f>IFERROR(s_RadSpec!$F$6*X6,".")*$B$47</f>
        <v>0</v>
      </c>
      <c r="Y47" s="73">
        <f>IFERROR(s_RadSpec!$H$6*Y6,".")*$B$47</f>
        <v>1489.1043532762556</v>
      </c>
      <c r="Z47" s="73">
        <f t="shared" si="11"/>
        <v>1489.1043532762556</v>
      </c>
    </row>
    <row r="48" spans="1:26" x14ac:dyDescent="0.25">
      <c r="A48" s="67" t="s">
        <v>21</v>
      </c>
      <c r="B48" s="67" t="s">
        <v>274</v>
      </c>
      <c r="C48" s="68">
        <f>1/SUM(1/C49,1/C52,1/C54,1/C58,1/C59,1/C61)</f>
        <v>449.26792683755787</v>
      </c>
      <c r="D48" s="68">
        <f>1/SUM(1/D49,1/D52,1/D54,1/D58,1/D59,1/D61)</f>
        <v>57586.696617250629</v>
      </c>
      <c r="E48" s="68">
        <f>1/SUM(1/E49,1/E50,1/E52,1/E54,1/E55,1/E56,1/E57,1/E58,1/E59,1/E60,1/E61,1/E62)</f>
        <v>337.54760586799415</v>
      </c>
      <c r="F48" s="69">
        <f>1/SUM(1/F49,1/F50,1/F51,1/F52,1/F54,1/F55,1/F56,1/F57,1/F58,1/F59,1/F60,1/F61,1/F62)</f>
        <v>192.09503446007662</v>
      </c>
      <c r="G48" s="70">
        <f>SUM(G49:G62)</f>
        <v>5.5646082229767704E-2</v>
      </c>
      <c r="H48" s="70">
        <f>SUM(H49:H62)</f>
        <v>4.3420654852079337E-4</v>
      </c>
      <c r="I48" s="70">
        <f>SUM(I49:I62)</f>
        <v>7.4063627071841318E-2</v>
      </c>
      <c r="J48" s="70">
        <f t="shared" si="7"/>
        <v>0.1301439158501298</v>
      </c>
      <c r="K48" s="68">
        <f t="shared" ref="K48:O48" si="48">1/SUM(1/K49,1/K50,1/K52,1/K54,1/K55,1/K56,1/K57,1/K58,1/K59,1/K60,1/K61,1/K62)</f>
        <v>337.54760586799415</v>
      </c>
      <c r="L48" s="68">
        <f t="shared" si="48"/>
        <v>3784.3065682107804</v>
      </c>
      <c r="M48" s="68">
        <f t="shared" si="48"/>
        <v>927.56069927281328</v>
      </c>
      <c r="N48" s="68">
        <f t="shared" si="48"/>
        <v>477.01555319459931</v>
      </c>
      <c r="O48" s="68">
        <f t="shared" si="48"/>
        <v>6559.4156498963075</v>
      </c>
      <c r="P48" s="70">
        <f>+SUM(P49:P62)</f>
        <v>7.4063627071841318E-2</v>
      </c>
      <c r="Q48" s="70">
        <f t="shared" ref="Q48:T48" si="49">+SUM(Q49:Q62)</f>
        <v>6.6062301109553086E-3</v>
      </c>
      <c r="R48" s="70">
        <f t="shared" si="49"/>
        <v>2.6952414024871293E-2</v>
      </c>
      <c r="S48" s="70">
        <f t="shared" si="49"/>
        <v>5.2409192598802334E-2</v>
      </c>
      <c r="T48" s="70">
        <f t="shared" si="49"/>
        <v>3.8113151131679247E-3</v>
      </c>
      <c r="U48" s="68">
        <f>1/SUM(1/U49,1/U52,1/U54,1/U58,1/U59,1/U61)</f>
        <v>0.18562253736345594</v>
      </c>
      <c r="V48" s="68">
        <f t="shared" ref="V48" si="50">1/SUM(1/V49,1/V50,1/V51,1/V52,1/V53,1/V54,1/V55,1/V56,1/V57,1/V58,1/V59,1/V60,1/V61,1/V62)</f>
        <v>5.1448556851462039E-3</v>
      </c>
      <c r="W48" s="69">
        <f>1/SUM(1/W49,1/W50,1/W51,1/W52,1/W53,1/W54,1/W55,1/W56,1/W57,1/W58,1/W59,1/W60,1/W61,1/W62)</f>
        <v>5.006078313374962E-3</v>
      </c>
      <c r="X48" s="70">
        <f>SUM(X49:X62)</f>
        <v>134.70627615616874</v>
      </c>
      <c r="Y48" s="70">
        <f>SUM(Y49:Y62)</f>
        <v>4859.2227906757234</v>
      </c>
      <c r="Z48" s="70">
        <f t="shared" si="11"/>
        <v>4993.9290668318918</v>
      </c>
    </row>
    <row r="49" spans="1:26" x14ac:dyDescent="0.25">
      <c r="A49" s="71" t="s">
        <v>290</v>
      </c>
      <c r="B49" s="61">
        <v>1</v>
      </c>
      <c r="C49" s="72">
        <f>IFERROR(C23/$B49,0)</f>
        <v>3510.0035100035093</v>
      </c>
      <c r="D49" s="72">
        <f>IFERROR(D23/$B49,0)</f>
        <v>118407.66319802833</v>
      </c>
      <c r="E49" s="72">
        <f>IFERROR(E23/$B49,0)</f>
        <v>137784.68451965431</v>
      </c>
      <c r="F49" s="72">
        <f t="shared" si="18"/>
        <v>3326.645666380487</v>
      </c>
      <c r="G49" s="73">
        <f>IFERROR(s_RadSpec!$G$23*G23,".")*$B$49</f>
        <v>7.1225000000000004E-3</v>
      </c>
      <c r="H49" s="73">
        <f>IFERROR(s_RadSpec!$F$23*H23,".")*$B$49</f>
        <v>2.111349833683424E-4</v>
      </c>
      <c r="I49" s="73">
        <f>IFERROR(s_RadSpec!$E$23*I23,".")*$B$49</f>
        <v>1.8144251726637931E-4</v>
      </c>
      <c r="J49" s="73">
        <f t="shared" si="7"/>
        <v>7.5150775006347223E-3</v>
      </c>
      <c r="K49" s="72">
        <f t="shared" ref="K49:O49" si="51">IFERROR(K23/$B49,0)</f>
        <v>137784.68451965431</v>
      </c>
      <c r="L49" s="72">
        <f t="shared" si="51"/>
        <v>983351.08961879136</v>
      </c>
      <c r="M49" s="72">
        <f t="shared" si="51"/>
        <v>251990.98449410155</v>
      </c>
      <c r="N49" s="72">
        <f t="shared" si="51"/>
        <v>145342.39012451647</v>
      </c>
      <c r="O49" s="72">
        <f t="shared" si="51"/>
        <v>1570030.7609450691</v>
      </c>
      <c r="P49" s="73">
        <f>IFERROR(s_RadSpec!$E$23*P23,".")*$B$49</f>
        <v>1.8144251726637931E-4</v>
      </c>
      <c r="Q49" s="73">
        <f>IFERROR(s_RadSpec!$K$23*Q23,".")*$B$49</f>
        <v>2.5423269739490069E-5</v>
      </c>
      <c r="R49" s="73">
        <f>IFERROR(s_RadSpec!$L$23*R23,".")*$B$49</f>
        <v>9.9209898521528968E-5</v>
      </c>
      <c r="S49" s="73">
        <f>IFERROR(s_RadSpec!$M$23*S23,".")*$B$49</f>
        <v>1.7200762956066858E-4</v>
      </c>
      <c r="T49" s="73">
        <f>IFERROR(s_RadSpec!$I$23*T23,".")*$B$49</f>
        <v>1.5923254895306268E-5</v>
      </c>
      <c r="U49" s="72">
        <f t="shared" ref="U49:V49" si="52">IFERROR(U23/$B49,0)</f>
        <v>0.38167028458290597</v>
      </c>
      <c r="V49" s="72">
        <f t="shared" si="52"/>
        <v>1.3708002030536921</v>
      </c>
      <c r="W49" s="72">
        <f t="shared" ref="W49:W62" si="53">IFERROR(IF(AND(U49&lt;&gt;0,V49&lt;&gt;0),1/((1/U49)+(1/V49)),IF(AND(U49&lt;&gt;0,V49=0),1/((1/U49)),IF(AND(U49=0,V49&lt;&gt;0),1/((1/V49)),IF(AND(U49=0,V49=0),0)))),0)</f>
        <v>0.2985463705647865</v>
      </c>
      <c r="X49" s="73">
        <f>IFERROR(s_RadSpec!$F$23*X23,".")*$B$49</f>
        <v>65.501562499999991</v>
      </c>
      <c r="Y49" s="73">
        <f>IFERROR(s_RadSpec!$H$23*Y23,".")*$B$49</f>
        <v>18.237522831050228</v>
      </c>
      <c r="Z49" s="73">
        <f t="shared" si="11"/>
        <v>83.739085331050219</v>
      </c>
    </row>
    <row r="50" spans="1:26" x14ac:dyDescent="0.25">
      <c r="A50" s="71" t="s">
        <v>291</v>
      </c>
      <c r="B50" s="61">
        <v>1</v>
      </c>
      <c r="C50" s="72">
        <f>IFERROR(C25/$B50,0)</f>
        <v>0</v>
      </c>
      <c r="D50" s="72">
        <f>IFERROR(D25/$B50,0)</f>
        <v>688933747.24837554</v>
      </c>
      <c r="E50" s="72">
        <f>IFERROR(E25/$B50,0)</f>
        <v>3003726.2252497594</v>
      </c>
      <c r="F50" s="72">
        <f t="shared" si="18"/>
        <v>2990686.9383457568</v>
      </c>
      <c r="G50" s="73">
        <f>IFERROR(s_RadSpec!$G$25*G25,".")*$B$50</f>
        <v>0</v>
      </c>
      <c r="H50" s="73">
        <f>IFERROR(s_RadSpec!$F$25*H25,".")*$B$50</f>
        <v>3.6287959618542187E-8</v>
      </c>
      <c r="I50" s="73">
        <f>IFERROR(s_RadSpec!$E$25*I25,".")*$B$50</f>
        <v>8.3229955479452047E-6</v>
      </c>
      <c r="J50" s="73">
        <f t="shared" si="7"/>
        <v>8.3592835075637463E-6</v>
      </c>
      <c r="K50" s="72">
        <f t="shared" ref="K50:O50" si="54">IFERROR(K25/$B50,0)</f>
        <v>3003726.2252497594</v>
      </c>
      <c r="L50" s="72">
        <f t="shared" si="54"/>
        <v>25983548.341383185</v>
      </c>
      <c r="M50" s="72">
        <f t="shared" si="54"/>
        <v>6535811.3849923443</v>
      </c>
      <c r="N50" s="72">
        <f t="shared" si="54"/>
        <v>3776769.2553294562</v>
      </c>
      <c r="O50" s="72">
        <f t="shared" si="54"/>
        <v>47226261.952235214</v>
      </c>
      <c r="P50" s="73">
        <f>IFERROR(s_RadSpec!$E$25*P25,".")*$B$50</f>
        <v>8.3229955479452047E-6</v>
      </c>
      <c r="Q50" s="73">
        <f>IFERROR(s_RadSpec!$K$25*Q25,".")*$B$50</f>
        <v>9.6214726609080088E-7</v>
      </c>
      <c r="R50" s="73">
        <f>IFERROR(s_RadSpec!$L$25*R25,".")*$B$50</f>
        <v>3.8250797838819951E-6</v>
      </c>
      <c r="S50" s="73">
        <f>IFERROR(s_RadSpec!$M$25*S25,".")*$B$50</f>
        <v>6.6194141897131037E-6</v>
      </c>
      <c r="T50" s="73">
        <f>IFERROR(s_RadSpec!$I$25*T25,".")*$B$50</f>
        <v>5.2936647887323953E-7</v>
      </c>
      <c r="U50" s="72">
        <f t="shared" ref="U50:V50" si="55">IFERROR(U25/$B50,0)</f>
        <v>2220.680083275503</v>
      </c>
      <c r="V50" s="72">
        <f t="shared" si="55"/>
        <v>24.642708852583716</v>
      </c>
      <c r="W50" s="72">
        <f t="shared" si="53"/>
        <v>24.372251926870305</v>
      </c>
      <c r="X50" s="73">
        <f>IFERROR(s_RadSpec!$F$25*X$25,".")*$B$50</f>
        <v>1.12578125E-2</v>
      </c>
      <c r="Y50" s="73">
        <f>IFERROR(s_RadSpec!$H$25*Y25,".")*$B$50</f>
        <v>1.0144988584474885</v>
      </c>
      <c r="Z50" s="73">
        <f t="shared" si="11"/>
        <v>1.0257566709474886</v>
      </c>
    </row>
    <row r="51" spans="1:26" x14ac:dyDescent="0.25">
      <c r="A51" s="71" t="s">
        <v>292</v>
      </c>
      <c r="B51" s="61">
        <v>1</v>
      </c>
      <c r="C51" s="72">
        <f>IFERROR(C21/$B51,0)</f>
        <v>0</v>
      </c>
      <c r="D51" s="72">
        <f>IFERROR(D21/$B51,0)</f>
        <v>592193706.62425983</v>
      </c>
      <c r="E51" s="72">
        <f>IFERROR(E21/$B51,0)</f>
        <v>0</v>
      </c>
      <c r="F51" s="72">
        <f t="shared" si="18"/>
        <v>592193706.62425983</v>
      </c>
      <c r="G51" s="73">
        <f>IFERROR(s_RadSpec!$G$21*G21,".")*$B$51</f>
        <v>0</v>
      </c>
      <c r="H51" s="73">
        <f>IFERROR(s_RadSpec!$F$21*H21,".")*$B$51</f>
        <v>4.2215916380655189E-8</v>
      </c>
      <c r="I51" s="73">
        <f>IFERROR(s_RadSpec!$E$21*I21,".")*$B$51</f>
        <v>0</v>
      </c>
      <c r="J51" s="73">
        <f t="shared" si="7"/>
        <v>4.2215916380655189E-8</v>
      </c>
      <c r="K51" s="72">
        <f t="shared" ref="K51:O51" si="56">IFERROR(K21/$B51,0)</f>
        <v>0</v>
      </c>
      <c r="L51" s="72">
        <f t="shared" si="56"/>
        <v>0</v>
      </c>
      <c r="M51" s="72">
        <f t="shared" si="56"/>
        <v>0</v>
      </c>
      <c r="N51" s="72">
        <f t="shared" si="56"/>
        <v>0</v>
      </c>
      <c r="O51" s="72">
        <f t="shared" si="56"/>
        <v>0</v>
      </c>
      <c r="P51" s="73">
        <f>IFERROR(s_RadSpec!$E$21*P21,".")*$B$51</f>
        <v>0</v>
      </c>
      <c r="Q51" s="73">
        <f>IFERROR(s_RadSpec!$K$21*Q21,".")*$B$51</f>
        <v>0</v>
      </c>
      <c r="R51" s="73">
        <f>IFERROR(s_RadSpec!$L$21*R21,".")*$B$51</f>
        <v>0</v>
      </c>
      <c r="S51" s="73">
        <f>IFERROR(s_RadSpec!$M$21*S21,".")*$B$51</f>
        <v>0</v>
      </c>
      <c r="T51" s="73">
        <f>IFERROR(s_RadSpec!$I$21*T21,".")*$B$51</f>
        <v>0</v>
      </c>
      <c r="U51" s="72">
        <f t="shared" ref="U51:V51" si="57">IFERROR(U21/$B51,0)</f>
        <v>1908.8523025530899</v>
      </c>
      <c r="V51" s="72">
        <f t="shared" si="57"/>
        <v>162717.1233395795</v>
      </c>
      <c r="W51" s="72">
        <f t="shared" si="53"/>
        <v>1886.7189964405538</v>
      </c>
      <c r="X51" s="73">
        <f>IFERROR(s_RadSpec!$F$21*X21,".")*$B$51</f>
        <v>1.3096874999999999E-2</v>
      </c>
      <c r="Y51" s="73">
        <f>IFERROR(s_RadSpec!$H$21*Y21,".")*$B$51</f>
        <v>1.5364086757990868E-4</v>
      </c>
      <c r="Z51" s="73">
        <f t="shared" si="11"/>
        <v>1.3250515867579908E-2</v>
      </c>
    </row>
    <row r="52" spans="1:26" x14ac:dyDescent="0.25">
      <c r="A52" s="71" t="s">
        <v>293</v>
      </c>
      <c r="B52" s="61">
        <v>0.99980000000000002</v>
      </c>
      <c r="C52" s="72">
        <f>IFERROR(C17/$B52,0)</f>
        <v>7071925.0526434975</v>
      </c>
      <c r="D52" s="72">
        <f>IFERROR(D17/$B52,0)</f>
        <v>96854479.146405682</v>
      </c>
      <c r="E52" s="72">
        <f>IFERROR(E17/$B52,0)</f>
        <v>6994.1437328828024</v>
      </c>
      <c r="F52" s="72">
        <f t="shared" si="18"/>
        <v>6986.7293158009252</v>
      </c>
      <c r="G52" s="73">
        <f>IFERROR(s_RadSpec!$G$17*G17,".")*$B$52</f>
        <v>3.5351053375000002E-6</v>
      </c>
      <c r="H52" s="73">
        <f>IFERROR(s_RadSpec!$F$17*H17,".")*$B$52</f>
        <v>2.5811919304433913E-7</v>
      </c>
      <c r="I52" s="73">
        <f>IFERROR(s_RadSpec!$E$17*I17,".")*$B$52</f>
        <v>3.5744189646065021E-3</v>
      </c>
      <c r="J52" s="73">
        <f t="shared" si="7"/>
        <v>3.5782121891370466E-3</v>
      </c>
      <c r="K52" s="72">
        <f t="shared" ref="K52:O52" si="58">IFERROR(K17/$B52,0)</f>
        <v>6994.1437328828024</v>
      </c>
      <c r="L52" s="72">
        <f t="shared" si="58"/>
        <v>54843.796934300211</v>
      </c>
      <c r="M52" s="72">
        <f t="shared" si="58"/>
        <v>14652.520506179493</v>
      </c>
      <c r="N52" s="72">
        <f t="shared" si="58"/>
        <v>8762.2751276653653</v>
      </c>
      <c r="O52" s="72">
        <f t="shared" si="58"/>
        <v>103657.61559705253</v>
      </c>
      <c r="P52" s="73">
        <f>IFERROR(s_RadSpec!$E$17*P17,".")*$B$52</f>
        <v>3.5744189646065021E-3</v>
      </c>
      <c r="Q52" s="73">
        <f>IFERROR(s_RadSpec!$K$17*Q17,".")*$B$52</f>
        <v>4.5584006574068167E-4</v>
      </c>
      <c r="R52" s="73">
        <f>IFERROR(s_RadSpec!$L$17*R17,".")*$B$52</f>
        <v>1.7061910945257921E-3</v>
      </c>
      <c r="S52" s="73">
        <f>IFERROR(s_RadSpec!$M$17*S17,".")*$B$52</f>
        <v>2.8531402673110363E-3</v>
      </c>
      <c r="T52" s="73">
        <f>IFERROR(s_RadSpec!$I$17*T17,".")*$B$52</f>
        <v>2.4117861341883758E-4</v>
      </c>
      <c r="U52" s="72">
        <f t="shared" ref="U52:V52" si="59">IFERROR(U17/$B52,0)</f>
        <v>312.19665704502586</v>
      </c>
      <c r="V52" s="72">
        <f t="shared" si="59"/>
        <v>3.8414787745810267E-2</v>
      </c>
      <c r="W52" s="72">
        <f t="shared" si="53"/>
        <v>3.8410061512114312E-2</v>
      </c>
      <c r="X52" s="73">
        <f>IFERROR(s_RadSpec!$F$17*X17,".")*$B$52</f>
        <v>8.0077731250000006E-2</v>
      </c>
      <c r="Y52" s="73">
        <f>IFERROR(s_RadSpec!$H$17*Y17,".")*$B$52</f>
        <v>650.79104863013697</v>
      </c>
      <c r="Z52" s="73">
        <f t="shared" si="11"/>
        <v>650.87112636138693</v>
      </c>
    </row>
    <row r="53" spans="1:26" x14ac:dyDescent="0.25">
      <c r="A53" s="71" t="s">
        <v>294</v>
      </c>
      <c r="B53" s="61">
        <v>2.0000000000000001E-4</v>
      </c>
      <c r="C53" s="72">
        <f>IFERROR(C5/$B53,0)</f>
        <v>0</v>
      </c>
      <c r="D53" s="72">
        <f>IFERROR(D5/$B53,0)</f>
        <v>0</v>
      </c>
      <c r="E53" s="72">
        <f>IFERROR(E5/$B53,0)</f>
        <v>0</v>
      </c>
      <c r="F53" s="72">
        <f t="shared" si="18"/>
        <v>0</v>
      </c>
      <c r="G53" s="73">
        <f>IFERROR(s_RadSpec!$G$5*G5,".")*$B$53</f>
        <v>0</v>
      </c>
      <c r="H53" s="73">
        <f>IFERROR(s_RadSpec!$F$5*H5,".")*$B$53</f>
        <v>0</v>
      </c>
      <c r="I53" s="73">
        <f>IFERROR(s_RadSpec!$E$5*I5,".")*$B$53</f>
        <v>0</v>
      </c>
      <c r="J53" s="73">
        <f t="shared" si="7"/>
        <v>0</v>
      </c>
      <c r="K53" s="72">
        <f t="shared" ref="K53:O53" si="60">IFERROR(K5/$B53,0)</f>
        <v>0</v>
      </c>
      <c r="L53" s="72">
        <f t="shared" si="60"/>
        <v>0</v>
      </c>
      <c r="M53" s="72">
        <f t="shared" si="60"/>
        <v>0</v>
      </c>
      <c r="N53" s="72">
        <f t="shared" si="60"/>
        <v>0</v>
      </c>
      <c r="O53" s="72">
        <f t="shared" si="60"/>
        <v>0</v>
      </c>
      <c r="P53" s="73">
        <f>IFERROR(s_RadSpec!$E$5*P5,".")*$B$53</f>
        <v>0</v>
      </c>
      <c r="Q53" s="73">
        <f>IFERROR(s_RadSpec!$K$5*Q5,".")*$B$53</f>
        <v>0</v>
      </c>
      <c r="R53" s="73">
        <f>IFERROR(s_RadSpec!$L$5*R5,".")*$B$53</f>
        <v>0</v>
      </c>
      <c r="S53" s="73">
        <f>IFERROR(s_RadSpec!$M$5*S5,".")*$B$53</f>
        <v>0</v>
      </c>
      <c r="T53" s="73">
        <f>IFERROR(s_RadSpec!$I$5*T5,".")*$B$53</f>
        <v>0</v>
      </c>
      <c r="U53" s="72">
        <f t="shared" ref="U53:V53" si="61">IFERROR(U5/$B53,0)</f>
        <v>0</v>
      </c>
      <c r="V53" s="72">
        <f t="shared" si="61"/>
        <v>2175096.240559685</v>
      </c>
      <c r="W53" s="72">
        <f t="shared" si="53"/>
        <v>2175096.240559685</v>
      </c>
      <c r="X53" s="73">
        <f>IFERROR(s_RadSpec!$F$5*X5,".")*$B$53</f>
        <v>0</v>
      </c>
      <c r="Y53" s="73">
        <f>IFERROR(s_RadSpec!$H$5*Y5,".")*$B$53</f>
        <v>1.1493744292237443E-5</v>
      </c>
      <c r="Z53" s="73">
        <f t="shared" si="11"/>
        <v>1.1493744292237443E-5</v>
      </c>
    </row>
    <row r="54" spans="1:26" x14ac:dyDescent="0.25">
      <c r="A54" s="71" t="s">
        <v>295</v>
      </c>
      <c r="B54" s="61">
        <v>0.99999979999999999</v>
      </c>
      <c r="C54" s="72">
        <f>IFERROR(C9/$B54,0)</f>
        <v>8775010.530010879</v>
      </c>
      <c r="D54" s="72">
        <f>IFERROR(D9/$B54,0)</f>
        <v>123292812.75902317</v>
      </c>
      <c r="E54" s="72">
        <f>IFERROR(E9/$B54,0)</f>
        <v>355.82310982639063</v>
      </c>
      <c r="F54" s="72">
        <f t="shared" si="18"/>
        <v>355.80765510957349</v>
      </c>
      <c r="G54" s="73">
        <f>IFERROR(s_RadSpec!$G$9*G9,".")*$B$54</f>
        <v>2.8489994302000002E-6</v>
      </c>
      <c r="H54" s="73">
        <f>IFERROR(s_RadSpec!$F$9*H9,".")*$B$54</f>
        <v>2.0276932158943202E-7</v>
      </c>
      <c r="I54" s="73">
        <f>IFERROR(s_RadSpec!$E$9*I9,".")*$B$54</f>
        <v>7.0259629882380978E-2</v>
      </c>
      <c r="J54" s="73">
        <f t="shared" si="7"/>
        <v>7.0262681651132766E-2</v>
      </c>
      <c r="K54" s="72">
        <f t="shared" ref="K54:O54" si="62">IFERROR(K9/$B54,0)</f>
        <v>355.82310982639063</v>
      </c>
      <c r="L54" s="72">
        <f t="shared" si="62"/>
        <v>4086.8806873784442</v>
      </c>
      <c r="M54" s="72">
        <f t="shared" si="62"/>
        <v>995.05208115879122</v>
      </c>
      <c r="N54" s="72">
        <f t="shared" si="62"/>
        <v>506.61788284431128</v>
      </c>
      <c r="O54" s="72">
        <f t="shared" si="62"/>
        <v>7103.4536869813846</v>
      </c>
      <c r="P54" s="73">
        <f>IFERROR(s_RadSpec!$E$9*P9,".")*$B$54</f>
        <v>7.0259629882380978E-2</v>
      </c>
      <c r="Q54" s="73">
        <f>IFERROR(s_RadSpec!$K$9*Q9,".")*$B$54</f>
        <v>6.117134781352381E-3</v>
      </c>
      <c r="R54" s="73">
        <f>IFERROR(s_RadSpec!$L$9*R9,".")*$B$54</f>
        <v>2.5124313061971749E-2</v>
      </c>
      <c r="S54" s="73">
        <f>IFERROR(s_RadSpec!$M$9*S9,".")*$B$54</f>
        <v>4.9346856568982876E-2</v>
      </c>
      <c r="T54" s="73">
        <f>IFERROR(s_RadSpec!$I$9*T9,".")*$B$54</f>
        <v>3.5194147947804474E-3</v>
      </c>
      <c r="U54" s="72">
        <f t="shared" ref="U54:V54" si="63">IFERROR(U9/$B54,0)</f>
        <v>397.41687034278783</v>
      </c>
      <c r="V54" s="72">
        <f t="shared" si="63"/>
        <v>5.9960470944231785E-3</v>
      </c>
      <c r="W54" s="72">
        <f t="shared" si="53"/>
        <v>5.9959566301248223E-3</v>
      </c>
      <c r="X54" s="73">
        <f>IFERROR(s_RadSpec!$F$9*X9,".")*$B$54</f>
        <v>6.2906237418749997E-2</v>
      </c>
      <c r="Y54" s="73">
        <f>IFERROR(s_RadSpec!$H$9*Y9,".")*$B$54</f>
        <v>4169.4135496787667</v>
      </c>
      <c r="Z54" s="73">
        <f t="shared" si="11"/>
        <v>4169.4764559161858</v>
      </c>
    </row>
    <row r="55" spans="1:26" x14ac:dyDescent="0.25">
      <c r="A55" s="71" t="s">
        <v>296</v>
      </c>
      <c r="B55" s="61">
        <v>1.9999999999999999E-7</v>
      </c>
      <c r="C55" s="72">
        <f>IFERROR(C24/$B55,0)</f>
        <v>0</v>
      </c>
      <c r="D55" s="72">
        <f>IFERROR(D24/$B55,0)</f>
        <v>0</v>
      </c>
      <c r="E55" s="72">
        <f>IFERROR(E24/$B55,0)</f>
        <v>6733818283518.7852</v>
      </c>
      <c r="F55" s="72">
        <f t="shared" si="18"/>
        <v>6733818283518.7852</v>
      </c>
      <c r="G55" s="73">
        <f>IFERROR(s_RadSpec!$G$24*G24,".")*$B$55</f>
        <v>0</v>
      </c>
      <c r="H55" s="73">
        <f>IFERROR(s_RadSpec!$F$24*H24,".")*$B$55</f>
        <v>0</v>
      </c>
      <c r="I55" s="73">
        <f>IFERROR(s_RadSpec!$E$24*I24,".")*$B$55</f>
        <v>3.7126038968393655E-12</v>
      </c>
      <c r="J55" s="73">
        <f t="shared" si="7"/>
        <v>3.7126038968393655E-12</v>
      </c>
      <c r="K55" s="72">
        <f t="shared" ref="K55:O55" si="64">IFERROR(K24/$B55,0)</f>
        <v>6733818283518.7852</v>
      </c>
      <c r="L55" s="72">
        <f t="shared" si="64"/>
        <v>60643595510836.945</v>
      </c>
      <c r="M55" s="72">
        <f t="shared" si="64"/>
        <v>15002746846012.223</v>
      </c>
      <c r="N55" s="72">
        <f t="shared" si="64"/>
        <v>8045112214247.8838</v>
      </c>
      <c r="O55" s="72">
        <f t="shared" si="64"/>
        <v>102106656558920.09</v>
      </c>
      <c r="P55" s="73">
        <f>IFERROR(s_RadSpec!$E$24*P24,".")*$B$55</f>
        <v>3.7126038968393655E-12</v>
      </c>
      <c r="Q55" s="73">
        <f>IFERROR(s_RadSpec!$K$24*Q24,".")*$B$55</f>
        <v>4.1224468617683681E-13</v>
      </c>
      <c r="R55" s="73">
        <f>IFERROR(s_RadSpec!$L$24*R24,".")*$B$55</f>
        <v>1.6663615174340611E-12</v>
      </c>
      <c r="S55" s="73">
        <f>IFERROR(s_RadSpec!$M$24*S24,".")*$B$55</f>
        <v>3.10747685479452E-12</v>
      </c>
      <c r="T55" s="73">
        <f>IFERROR(s_RadSpec!$I$24*T24,".")*$B$55</f>
        <v>2.4484201953644308E-13</v>
      </c>
      <c r="U55" s="72">
        <f t="shared" ref="U55:V55" si="65">IFERROR(U24/$B55,0)</f>
        <v>0</v>
      </c>
      <c r="V55" s="72">
        <f t="shared" si="65"/>
        <v>62693950.463190928</v>
      </c>
      <c r="W55" s="72">
        <f t="shared" si="53"/>
        <v>62693950.463190928</v>
      </c>
      <c r="X55" s="73">
        <f>IFERROR(s_RadSpec!$F$24*X24,".")*$B$55</f>
        <v>0</v>
      </c>
      <c r="Y55" s="73">
        <f>IFERROR(s_RadSpec!$H$24*Y24,".")*$B$55</f>
        <v>3.9876255707762561E-7</v>
      </c>
      <c r="Z55" s="73">
        <f t="shared" si="11"/>
        <v>3.9876255707762561E-7</v>
      </c>
    </row>
    <row r="56" spans="1:26" x14ac:dyDescent="0.25">
      <c r="A56" s="71" t="s">
        <v>297</v>
      </c>
      <c r="B56" s="61">
        <v>0.99979000004200003</v>
      </c>
      <c r="C56" s="72">
        <f>IFERROR(C20/$B56,0)</f>
        <v>0</v>
      </c>
      <c r="D56" s="72">
        <f>IFERROR(D20/$B56,0)</f>
        <v>0</v>
      </c>
      <c r="E56" s="72">
        <f>IFERROR(E20/$B56,0)</f>
        <v>9359705.6566920672</v>
      </c>
      <c r="F56" s="72">
        <f t="shared" si="18"/>
        <v>9359705.6566920672</v>
      </c>
      <c r="G56" s="73">
        <f>IFERROR(s_RadSpec!$G$20*G20,".")*$B$56</f>
        <v>0</v>
      </c>
      <c r="H56" s="73">
        <f>IFERROR(s_RadSpec!$F$20*H20,".")*$B$56</f>
        <v>0</v>
      </c>
      <c r="I56" s="73">
        <f>IFERROR(s_RadSpec!$E$20*I20,".")*$B$56</f>
        <v>2.6710241664624712E-6</v>
      </c>
      <c r="J56" s="73">
        <f t="shared" si="7"/>
        <v>2.6710241664624712E-6</v>
      </c>
      <c r="K56" s="72">
        <f t="shared" ref="K56:O56" si="66">IFERROR(K20/$B56,0)</f>
        <v>9359705.6566920672</v>
      </c>
      <c r="L56" s="72">
        <f t="shared" si="66"/>
        <v>94875281.6922649</v>
      </c>
      <c r="M56" s="72">
        <f t="shared" si="66"/>
        <v>23210580.92951978</v>
      </c>
      <c r="N56" s="72">
        <f t="shared" si="66"/>
        <v>12331783.472082186</v>
      </c>
      <c r="O56" s="72">
        <f t="shared" si="66"/>
        <v>164123415.57937524</v>
      </c>
      <c r="P56" s="73">
        <f>IFERROR(s_RadSpec!$E$20*P20,".")*$B$56</f>
        <v>2.6710241664624712E-6</v>
      </c>
      <c r="Q56" s="73">
        <f>IFERROR(s_RadSpec!$K$20*Q20,".")*$B$56</f>
        <v>2.6350382896452818E-7</v>
      </c>
      <c r="R56" s="73">
        <f>IFERROR(s_RadSpec!$L$20*R20,".")*$B$56</f>
        <v>1.0770949712940789E-6</v>
      </c>
      <c r="S56" s="73">
        <f>IFERROR(s_RadSpec!$M$20*S20,".")*$B$56</f>
        <v>2.0272817842283135E-6</v>
      </c>
      <c r="T56" s="73">
        <f>IFERROR(s_RadSpec!$I$20*T20,".")*$B$56</f>
        <v>1.5232439510076623E-7</v>
      </c>
      <c r="U56" s="72">
        <f t="shared" ref="U56:V56" si="67">IFERROR(U20/$B56,0)</f>
        <v>0</v>
      </c>
      <c r="V56" s="72">
        <f t="shared" si="67"/>
        <v>112.2127391835941</v>
      </c>
      <c r="W56" s="72">
        <f t="shared" si="53"/>
        <v>112.21273918359408</v>
      </c>
      <c r="X56" s="73">
        <f>IFERROR(s_RadSpec!$F$20*X20,".")*$B$56</f>
        <v>0</v>
      </c>
      <c r="Y56" s="73">
        <f>IFERROR(s_RadSpec!$H$20*Y20,".")*$B$56</f>
        <v>0.22279110359383411</v>
      </c>
      <c r="Z56" s="73">
        <f t="shared" si="11"/>
        <v>0.22279110359383411</v>
      </c>
    </row>
    <row r="57" spans="1:26" x14ac:dyDescent="0.25">
      <c r="A57" s="71" t="s">
        <v>298</v>
      </c>
      <c r="B57" s="61">
        <v>2.0999995799999999E-4</v>
      </c>
      <c r="C57" s="72">
        <f>IFERROR(C29/$B57,0)</f>
        <v>0</v>
      </c>
      <c r="D57" s="72">
        <f>IFERROR(D29/$B57,0)</f>
        <v>0</v>
      </c>
      <c r="E57" s="72">
        <f>IFERROR(E29/$B57,0)</f>
        <v>1003717.0106697888</v>
      </c>
      <c r="F57" s="72">
        <f t="shared" si="18"/>
        <v>1003717.0106697889</v>
      </c>
      <c r="G57" s="73">
        <f>IFERROR(s_RadSpec!$G$29*G29,".")*$B$57</f>
        <v>0</v>
      </c>
      <c r="H57" s="73">
        <f>IFERROR(s_RadSpec!$F$29*H29,".")*$B$57</f>
        <v>0</v>
      </c>
      <c r="I57" s="73">
        <f>IFERROR(s_RadSpec!$E$29*I29,".")*$B$57</f>
        <v>2.4907418858346625E-5</v>
      </c>
      <c r="J57" s="73">
        <f t="shared" si="7"/>
        <v>2.4907418858346625E-5</v>
      </c>
      <c r="K57" s="72">
        <f t="shared" ref="K57:O57" si="68">IFERROR(K29/$B57,0)</f>
        <v>1003717.0106697888</v>
      </c>
      <c r="L57" s="72">
        <f t="shared" si="68"/>
        <v>10967004.347699091</v>
      </c>
      <c r="M57" s="72">
        <f t="shared" si="68"/>
        <v>2720396.9207951967</v>
      </c>
      <c r="N57" s="72">
        <f t="shared" si="68"/>
        <v>1435771.5683935888</v>
      </c>
      <c r="O57" s="72">
        <f t="shared" si="68"/>
        <v>19548756.570791803</v>
      </c>
      <c r="P57" s="73">
        <f>IFERROR(s_RadSpec!$E$29*P29,".")*$B$57</f>
        <v>2.4907418858346625E-5</v>
      </c>
      <c r="Q57" s="73">
        <f>IFERROR(s_RadSpec!$K$29*Q29,".")*$B$57</f>
        <v>2.2795650669405516E-6</v>
      </c>
      <c r="R57" s="73">
        <f>IFERROR(s_RadSpec!$L$29*R29,".")*$B$57</f>
        <v>9.1898354276523276E-6</v>
      </c>
      <c r="S57" s="73">
        <f>IFERROR(s_RadSpec!$M$29*S29,".")*$B$57</f>
        <v>1.741224060312827E-5</v>
      </c>
      <c r="T57" s="73">
        <f>IFERROR(s_RadSpec!$I$29*T29,".")*$B$57</f>
        <v>1.2788537168319454E-6</v>
      </c>
      <c r="U57" s="72">
        <f t="shared" ref="U57:V57" si="69">IFERROR(U29/$B57,0)</f>
        <v>0</v>
      </c>
      <c r="V57" s="72">
        <f t="shared" si="69"/>
        <v>15.379471443488022</v>
      </c>
      <c r="W57" s="72">
        <f t="shared" si="53"/>
        <v>15.37947144348802</v>
      </c>
      <c r="X57" s="73">
        <f>IFERROR(s_RadSpec!$F$29*X29,".")*$B$57</f>
        <v>0</v>
      </c>
      <c r="Y57" s="73">
        <f>IFERROR(s_RadSpec!$H$29*Y29,".")*$B$57</f>
        <v>1.625543510507671</v>
      </c>
      <c r="Z57" s="73">
        <f t="shared" si="11"/>
        <v>1.625543510507671</v>
      </c>
    </row>
    <row r="58" spans="1:26" x14ac:dyDescent="0.25">
      <c r="A58" s="71" t="s">
        <v>299</v>
      </c>
      <c r="B58" s="61">
        <v>1</v>
      </c>
      <c r="C58" s="72">
        <f>IFERROR(C16/$B58,0)</f>
        <v>1412.0703775876189</v>
      </c>
      <c r="D58" s="72">
        <f>IFERROR(D16/$B58,0)</f>
        <v>202255.2124278096</v>
      </c>
      <c r="E58" s="72">
        <f>IFERROR(E16/$B58,0)</f>
        <v>45703137130.113464</v>
      </c>
      <c r="F58" s="72">
        <f t="shared" si="18"/>
        <v>1402.2801379053585</v>
      </c>
      <c r="G58" s="73">
        <f>IFERROR(s_RadSpec!$G$16*G16,".")*$B$58</f>
        <v>1.7704500000000001E-2</v>
      </c>
      <c r="H58" s="73">
        <f>IFERROR(s_RadSpec!$F$16*H16,".")*$B$58</f>
        <v>1.2360620870981601E-4</v>
      </c>
      <c r="I58" s="73">
        <f>IFERROR(s_RadSpec!$E$16*I16,".")*$B$58</f>
        <v>5.4700840182648382E-10</v>
      </c>
      <c r="J58" s="73">
        <f t="shared" si="7"/>
        <v>1.7828106755718217E-2</v>
      </c>
      <c r="K58" s="72">
        <f t="shared" ref="K58:O58" si="70">IFERROR(K16/$B58,0)</f>
        <v>45703137130.113464</v>
      </c>
      <c r="L58" s="72">
        <f t="shared" si="70"/>
        <v>128038209842.1405</v>
      </c>
      <c r="M58" s="72">
        <f t="shared" si="70"/>
        <v>49786707077.317604</v>
      </c>
      <c r="N58" s="72">
        <f t="shared" si="70"/>
        <v>49150309596.578285</v>
      </c>
      <c r="O58" s="72">
        <f t="shared" si="70"/>
        <v>1569665743621.9788</v>
      </c>
      <c r="P58" s="73">
        <f>IFERROR(s_RadSpec!$E$16*P16,".")*$B$58</f>
        <v>5.4700840182648382E-10</v>
      </c>
      <c r="Q58" s="73">
        <f>IFERROR(s_RadSpec!$K$16*Q16,".")*$B$58</f>
        <v>1.9525421380713412E-10</v>
      </c>
      <c r="R58" s="73">
        <f>IFERROR(s_RadSpec!$L$16*R16,".")*$B$58</f>
        <v>5.0214206698136473E-10</v>
      </c>
      <c r="S58" s="73">
        <f>IFERROR(s_RadSpec!$M$16*S16,".")*$B$58</f>
        <v>5.0864379502790438E-10</v>
      </c>
      <c r="T58" s="73">
        <f>IFERROR(s_RadSpec!$I$16*T16,".")*$B$58</f>
        <v>1.5926957762557077E-11</v>
      </c>
      <c r="U58" s="72">
        <f t="shared" ref="U58:V58" si="71">IFERROR(U16/$B58,0)</f>
        <v>0.65194095044841316</v>
      </c>
      <c r="V58" s="72">
        <f t="shared" si="71"/>
        <v>9.0513559055137645</v>
      </c>
      <c r="W58" s="72">
        <f t="shared" si="53"/>
        <v>0.60813862128330853</v>
      </c>
      <c r="X58" s="73">
        <f>IFERROR(s_RadSpec!$F$16*X16,".")*$B$58</f>
        <v>38.347031250000001</v>
      </c>
      <c r="Y58" s="73">
        <f>IFERROR(s_RadSpec!$H$16*Y16,".")*$B$58</f>
        <v>2.7620171232876713</v>
      </c>
      <c r="Z58" s="73">
        <f t="shared" si="11"/>
        <v>41.109048373287671</v>
      </c>
    </row>
    <row r="59" spans="1:26" x14ac:dyDescent="0.25">
      <c r="A59" s="71" t="s">
        <v>300</v>
      </c>
      <c r="B59" s="61">
        <v>1</v>
      </c>
      <c r="C59" s="72">
        <f>IFERROR(C7/$B59,0)</f>
        <v>750229.75786334556</v>
      </c>
      <c r="D59" s="72">
        <f>IFERROR(D7/$B59,0)</f>
        <v>8353417.3352033682</v>
      </c>
      <c r="E59" s="72">
        <f>IFERROR(E7/$B59,0)</f>
        <v>2097555.5036512637</v>
      </c>
      <c r="F59" s="72">
        <f t="shared" si="18"/>
        <v>518300.70137347328</v>
      </c>
      <c r="G59" s="73">
        <f>IFERROR(s_RadSpec!$G$7*G7,".")*$B$59</f>
        <v>3.3323125000000001E-5</v>
      </c>
      <c r="H59" s="73">
        <f>IFERROR(s_RadSpec!$F$7*H7,".")*$B$59</f>
        <v>2.9927871428910673E-6</v>
      </c>
      <c r="I59" s="73">
        <f>IFERROR(s_RadSpec!$E$7*I7,".")*$B$59</f>
        <v>1.1918635743598641E-5</v>
      </c>
      <c r="J59" s="73">
        <f t="shared" si="7"/>
        <v>4.8234547886489703E-5</v>
      </c>
      <c r="K59" s="72">
        <f t="shared" ref="K59:O59" si="72">IFERROR(K7/$B59,0)</f>
        <v>2097555.5036512637</v>
      </c>
      <c r="L59" s="72">
        <f t="shared" si="72"/>
        <v>5819804.0750269387</v>
      </c>
      <c r="M59" s="72">
        <f t="shared" si="72"/>
        <v>2947780.2050964078</v>
      </c>
      <c r="N59" s="72">
        <f t="shared" si="72"/>
        <v>2295943.4077241411</v>
      </c>
      <c r="O59" s="72">
        <f t="shared" si="72"/>
        <v>761731.61629445362</v>
      </c>
      <c r="P59" s="73">
        <f>IFERROR(s_RadSpec!$E$7*P7,".")*$B$59</f>
        <v>1.1918635743598641E-5</v>
      </c>
      <c r="Q59" s="73">
        <f>IFERROR(s_RadSpec!$K$7*Q7,".")*$B$59</f>
        <v>4.295677256091183E-6</v>
      </c>
      <c r="R59" s="73">
        <f>IFERROR(s_RadSpec!$L$7*R7,".")*$B$59</f>
        <v>8.4809579617834395E-6</v>
      </c>
      <c r="S59" s="73">
        <f>IFERROR(s_RadSpec!$M$7*S7,".")*$B$59</f>
        <v>1.0888770130785281E-5</v>
      </c>
      <c r="T59" s="73">
        <f>IFERROR(s_RadSpec!$I$7*T7,".")*$B$59</f>
        <v>3.2819958454154603E-5</v>
      </c>
      <c r="U59" s="72">
        <f t="shared" ref="U59:V59" si="73">IFERROR(U7/$B59,0)</f>
        <v>26.926054323314599</v>
      </c>
      <c r="V59" s="72">
        <f t="shared" si="73"/>
        <v>1.6523986943786755</v>
      </c>
      <c r="W59" s="72">
        <f t="shared" si="53"/>
        <v>1.556857433153167</v>
      </c>
      <c r="X59" s="73">
        <f>IFERROR(s_RadSpec!$F$7*X7,".")*$B$59</f>
        <v>0.92846875000000006</v>
      </c>
      <c r="Y59" s="73">
        <f>IFERROR(s_RadSpec!$H$7*Y7,".")*$B$59</f>
        <v>15.129520547945205</v>
      </c>
      <c r="Z59" s="73">
        <f t="shared" si="11"/>
        <v>16.057989297945205</v>
      </c>
    </row>
    <row r="60" spans="1:26" x14ac:dyDescent="0.25">
      <c r="A60" s="71" t="s">
        <v>301</v>
      </c>
      <c r="B60" s="61">
        <v>1.9000000000000001E-8</v>
      </c>
      <c r="C60" s="72">
        <f>IFERROR(C12/$B60,0)</f>
        <v>0</v>
      </c>
      <c r="D60" s="72">
        <f>IFERROR(D12/$B60,0)</f>
        <v>0</v>
      </c>
      <c r="E60" s="72">
        <f>IFERROR(E12/$B60,0)</f>
        <v>765395541719.46094</v>
      </c>
      <c r="F60" s="72">
        <f t="shared" si="18"/>
        <v>765395541719.46094</v>
      </c>
      <c r="G60" s="73">
        <f>IFERROR(s_RadSpec!$G$12*G12,".")*$B$60</f>
        <v>0</v>
      </c>
      <c r="H60" s="73">
        <f>IFERROR(s_RadSpec!$F$12*H12,".")*$B$60</f>
        <v>0</v>
      </c>
      <c r="I60" s="73">
        <f>IFERROR(s_RadSpec!$E$12*I12,".")*$B$60</f>
        <v>3.2662850300692261E-11</v>
      </c>
      <c r="J60" s="73">
        <f t="shared" si="7"/>
        <v>3.2662850300692261E-11</v>
      </c>
      <c r="K60" s="72">
        <f t="shared" ref="K60:O60" si="74">IFERROR(K12/$B60,0)</f>
        <v>765395541719.46094</v>
      </c>
      <c r="L60" s="72">
        <f t="shared" si="74"/>
        <v>6070071845097.1328</v>
      </c>
      <c r="M60" s="72">
        <f t="shared" si="74"/>
        <v>1577676259802.2502</v>
      </c>
      <c r="N60" s="72">
        <f t="shared" si="74"/>
        <v>939461866119.70215</v>
      </c>
      <c r="O60" s="72">
        <f t="shared" si="74"/>
        <v>8338296456873.998</v>
      </c>
      <c r="P60" s="73">
        <f>IFERROR(s_RadSpec!$E$12*P12,".")*$B$60</f>
        <v>3.2662850300692261E-11</v>
      </c>
      <c r="Q60" s="73">
        <f>IFERROR(s_RadSpec!$K$12*Q12,".")*$B$60</f>
        <v>4.1185673972199829E-12</v>
      </c>
      <c r="R60" s="73">
        <f>IFERROR(s_RadSpec!$L$12*R12,".")*$B$60</f>
        <v>1.5846089997661218E-11</v>
      </c>
      <c r="S60" s="73">
        <f>IFERROR(s_RadSpec!$M$12*S12,".")*$B$60</f>
        <v>2.6610979009992735E-11</v>
      </c>
      <c r="T60" s="73">
        <f>IFERROR(s_RadSpec!$I$12*T12,".")*$B$60</f>
        <v>2.9982143390200862E-12</v>
      </c>
      <c r="U60" s="72">
        <f t="shared" ref="U60:V60" si="75">IFERROR(U12/$B60,0)</f>
        <v>0</v>
      </c>
      <c r="V60" s="72">
        <f t="shared" si="75"/>
        <v>4035581.8170172116</v>
      </c>
      <c r="W60" s="72">
        <f t="shared" si="53"/>
        <v>4035581.8170172111</v>
      </c>
      <c r="X60" s="73">
        <f>IFERROR(s_RadSpec!$F$12*X12,".")*$B$60</f>
        <v>0</v>
      </c>
      <c r="Y60" s="73">
        <f>IFERROR(s_RadSpec!$H$12*Y12,".")*$B$60</f>
        <v>6.1948936073059364E-6</v>
      </c>
      <c r="Z60" s="73">
        <f t="shared" si="11"/>
        <v>6.1948936073059364E-6</v>
      </c>
    </row>
    <row r="61" spans="1:26" x14ac:dyDescent="0.25">
      <c r="A61" s="71" t="s">
        <v>302</v>
      </c>
      <c r="B61" s="61">
        <v>1</v>
      </c>
      <c r="C61" s="72">
        <f>IFERROR(C18/$B61,0)</f>
        <v>812.23221719089486</v>
      </c>
      <c r="D61" s="72">
        <f>IFERROR(D18/$B61,0)</f>
        <v>260598.06216660075</v>
      </c>
      <c r="E61" s="72">
        <f>IFERROR(E18/$B61,0)</f>
        <v>79367176.048208222</v>
      </c>
      <c r="F61" s="72">
        <f t="shared" si="18"/>
        <v>809.70025652582228</v>
      </c>
      <c r="G61" s="73">
        <f>IFERROR(s_RadSpec!$G$18*G18,".")*$B$61</f>
        <v>3.0779375000000001E-2</v>
      </c>
      <c r="H61" s="73">
        <f>IFERROR(s_RadSpec!$F$18*H18,".")*$B$61</f>
        <v>9.5933176909110927E-5</v>
      </c>
      <c r="I61" s="73">
        <f>IFERROR(s_RadSpec!$E$18*I18,".")*$B$61</f>
        <v>3.1499167848450104E-7</v>
      </c>
      <c r="J61" s="73">
        <f t="shared" si="7"/>
        <v>3.0875623168587597E-2</v>
      </c>
      <c r="K61" s="72">
        <f t="shared" ref="K61:O61" si="76">IFERROR(K18/$B61,0)</f>
        <v>79367176.048208222</v>
      </c>
      <c r="L61" s="72">
        <f t="shared" si="76"/>
        <v>809342496.86296618</v>
      </c>
      <c r="M61" s="72">
        <f t="shared" si="76"/>
        <v>197697901.70426935</v>
      </c>
      <c r="N61" s="72">
        <f t="shared" si="76"/>
        <v>104233997.64902735</v>
      </c>
      <c r="O61" s="72">
        <f t="shared" si="76"/>
        <v>1397215537.2651558</v>
      </c>
      <c r="P61" s="73">
        <f>IFERROR(s_RadSpec!$E$18*P18,".")*$B$61</f>
        <v>3.1499167848450104E-7</v>
      </c>
      <c r="Q61" s="73">
        <f>IFERROR(s_RadSpec!$K$18*Q18,".")*$B$61</f>
        <v>3.088927134915155E-8</v>
      </c>
      <c r="R61" s="73">
        <f>IFERROR(s_RadSpec!$L$18*R18,".")*$B$61</f>
        <v>1.264555657115511E-7</v>
      </c>
      <c r="S61" s="73">
        <f>IFERROR(s_RadSpec!$M$18*S18,".")*$B$61</f>
        <v>2.3984496962477657E-7</v>
      </c>
      <c r="T61" s="73">
        <f>IFERROR(s_RadSpec!$I$18*T18,".")*$B$61</f>
        <v>1.7892729742280015E-8</v>
      </c>
      <c r="U61" s="72">
        <f t="shared" ref="U61:V61" si="77">IFERROR(U18/$B61,0)</f>
        <v>0.84000084000083985</v>
      </c>
      <c r="V61" s="72">
        <f t="shared" si="77"/>
        <v>958.01991719033333</v>
      </c>
      <c r="W61" s="72">
        <f t="shared" si="53"/>
        <v>0.83926496461598543</v>
      </c>
      <c r="X61" s="73">
        <f>IFERROR(s_RadSpec!$F$18*X18,".")*$B$61</f>
        <v>29.761875000000003</v>
      </c>
      <c r="Y61" s="73">
        <f>IFERROR(s_RadSpec!$H$18*Y18,".")*$B$61</f>
        <v>2.609549086757991E-2</v>
      </c>
      <c r="Z61" s="73">
        <f t="shared" si="11"/>
        <v>29.787970490867583</v>
      </c>
    </row>
    <row r="62" spans="1:26" x14ac:dyDescent="0.25">
      <c r="A62" s="71" t="s">
        <v>303</v>
      </c>
      <c r="B62" s="61">
        <v>1.339E-6</v>
      </c>
      <c r="C62" s="72">
        <f>IFERROR(C27/$B62,0)</f>
        <v>0</v>
      </c>
      <c r="D62" s="72">
        <f>IFERROR(D27/$B62,0)</f>
        <v>0</v>
      </c>
      <c r="E62" s="72">
        <f>IFERROR(E27/$B62,0)</f>
        <v>429488448206.80811</v>
      </c>
      <c r="F62" s="72">
        <f t="shared" ref="F62" si="78">IFERROR(SUM(C62:E62),0)</f>
        <v>429488448206.80811</v>
      </c>
      <c r="G62" s="73">
        <f>IFERROR(s_RadSpec!$G$27*G27,".")*$B$62</f>
        <v>0</v>
      </c>
      <c r="H62" s="73">
        <f>IFERROR(s_RadSpec!$F$27*H27,".")*$B$62</f>
        <v>0</v>
      </c>
      <c r="I62" s="73">
        <f>IFERROR(s_RadSpec!$E$27*I27,".")*$B$62</f>
        <v>5.8208783273169548E-11</v>
      </c>
      <c r="J62" s="73">
        <f t="shared" si="7"/>
        <v>5.8208783273169548E-11</v>
      </c>
      <c r="K62" s="72">
        <f t="shared" ref="K62:O62" si="79">IFERROR(K27/$B62,0)</f>
        <v>429488448206.80811</v>
      </c>
      <c r="L62" s="72">
        <f t="shared" si="79"/>
        <v>2146237017802.4497</v>
      </c>
      <c r="M62" s="72">
        <f t="shared" si="79"/>
        <v>943845760739.87305</v>
      </c>
      <c r="N62" s="72">
        <f t="shared" si="79"/>
        <v>582641696528.88269</v>
      </c>
      <c r="O62" s="72">
        <f t="shared" si="79"/>
        <v>711670492947.78491</v>
      </c>
      <c r="P62" s="73">
        <f>IFERROR(s_RadSpec!$E$27*P27,".")*$B$62</f>
        <v>5.8208783273169548E-11</v>
      </c>
      <c r="Q62" s="73">
        <f>IFERROR(s_RadSpec!$K$27*Q27,".")*$B$62</f>
        <v>1.1648294103881274E-11</v>
      </c>
      <c r="R62" s="73">
        <f>IFERROR(s_RadSpec!$L$27*R27,".")*$B$62</f>
        <v>2.648737859499702E-11</v>
      </c>
      <c r="S62" s="73">
        <f>IFERROR(s_RadSpec!$M$27*S27,".")*$B$62</f>
        <v>4.2908017309675499E-11</v>
      </c>
      <c r="T62" s="73">
        <f>IFERROR(s_RadSpec!$I$27*T27,".")*$B$62</f>
        <v>3.5128616751340068E-11</v>
      </c>
      <c r="U62" s="72">
        <f t="shared" ref="U62:V62" si="80">IFERROR(U27/$B62,0)</f>
        <v>0</v>
      </c>
      <c r="V62" s="72">
        <f t="shared" si="80"/>
        <v>801979.8660786713</v>
      </c>
      <c r="W62" s="72">
        <f t="shared" si="53"/>
        <v>801979.86607867142</v>
      </c>
      <c r="X62" s="73">
        <f>IFERROR(s_RadSpec!$F$27*X27,".")*$B$62</f>
        <v>0</v>
      </c>
      <c r="Y62" s="73">
        <f>IFERROR(s_RadSpec!$H$27*Y27,".")*$B$62</f>
        <v>3.1172852408675795E-5</v>
      </c>
      <c r="Z62" s="73">
        <f t="shared" si="11"/>
        <v>3.1172852408675795E-5</v>
      </c>
    </row>
    <row r="63" spans="1:26" x14ac:dyDescent="0.25">
      <c r="A63" s="67" t="s">
        <v>23</v>
      </c>
      <c r="B63" s="67" t="s">
        <v>274</v>
      </c>
      <c r="C63" s="68">
        <f>1/SUM(1/C66,1/C68,1/C72,1/C73,1/C75)</f>
        <v>515.21340451784044</v>
      </c>
      <c r="D63" s="68">
        <f>1/SUM(1/D66,1/D68,1/D72,1/D73,1/D75)</f>
        <v>112111.11169511541</v>
      </c>
      <c r="E63" s="68">
        <f>1/SUM(1/E64,1/E66,1/E68,1/E69,1/E70,1/E71,1/E72,1/E73,1/E74,1/E75,1/E76)</f>
        <v>338.37656737847425</v>
      </c>
      <c r="F63" s="69">
        <f>1/SUM(1/F64,1/F65,1/F66,1/F68,1/F69,1/F70,1/F71,1/F72,1/F73,1/F74,1/F75,1/F76)</f>
        <v>203.86721701423451</v>
      </c>
      <c r="G63" s="70">
        <f>SUM(G64:G76)</f>
        <v>4.8523582229767701E-2</v>
      </c>
      <c r="H63" s="70">
        <f>SUM(H64:H76)</f>
        <v>2.2307156515245097E-4</v>
      </c>
      <c r="I63" s="70">
        <f>SUM(I64:I76)</f>
        <v>7.3882184554574931E-2</v>
      </c>
      <c r="J63" s="70">
        <f t="shared" si="7"/>
        <v>0.12262883834949509</v>
      </c>
      <c r="K63" s="68">
        <f t="shared" ref="K63:O63" si="81">1/SUM(1/K64,1/K66,1/K68,1/K69,1/K70,1/K71,1/K72,1/K73,1/K74,1/K75,1/K76)</f>
        <v>338.37656737847425</v>
      </c>
      <c r="L63" s="68">
        <f t="shared" si="81"/>
        <v>3798.9262719920839</v>
      </c>
      <c r="M63" s="68">
        <f t="shared" si="81"/>
        <v>930.98759769485719</v>
      </c>
      <c r="N63" s="68">
        <f t="shared" si="81"/>
        <v>478.58627938547062</v>
      </c>
      <c r="O63" s="68">
        <f t="shared" si="81"/>
        <v>6586.93513965068</v>
      </c>
      <c r="P63" s="70">
        <f>+SUM(P64:P76)</f>
        <v>7.3882184554574931E-2</v>
      </c>
      <c r="Q63" s="70">
        <f t="shared" ref="Q63:T63" si="82">+SUM(Q64:Q76)</f>
        <v>6.5808068412158182E-3</v>
      </c>
      <c r="R63" s="70">
        <f t="shared" si="82"/>
        <v>2.6853204126349763E-2</v>
      </c>
      <c r="S63" s="70">
        <f t="shared" si="82"/>
        <v>5.2237184969241665E-2</v>
      </c>
      <c r="T63" s="70">
        <f t="shared" si="82"/>
        <v>3.7953918582726187E-3</v>
      </c>
      <c r="U63" s="68">
        <f>1/SUM(1/U66,1/U68,1/U72,1/U73,1/U75)</f>
        <v>0.36137424512819177</v>
      </c>
      <c r="V63" s="68">
        <f t="shared" ref="V63" si="83">1/SUM(1/V64,1/V65,1/V66,1/V67,1/V68,1/V69,1/V70,1/V71,1/V72,1/V73,1/V74,1/V75,1/V76)</f>
        <v>5.1642379839611898E-3</v>
      </c>
      <c r="W63" s="69">
        <f>1/SUM(1/W64,1/W65,1/W66,1/W67,1/W68,1/W69,1/W70,1/W71,1/W72,1/W73,1/W74,1/W75,1/W76)</f>
        <v>5.0914526920928897E-3</v>
      </c>
      <c r="X63" s="70">
        <f>SUM(X64:X76)</f>
        <v>69.204713656168764</v>
      </c>
      <c r="Y63" s="70">
        <f>SUM(Y64:Y76)</f>
        <v>4840.9852678446732</v>
      </c>
      <c r="Z63" s="70">
        <f t="shared" si="11"/>
        <v>4910.1899815008419</v>
      </c>
    </row>
    <row r="64" spans="1:26" x14ac:dyDescent="0.25">
      <c r="A64" s="71" t="s">
        <v>291</v>
      </c>
      <c r="B64" s="61">
        <v>1</v>
      </c>
      <c r="C64" s="72">
        <f>IFERROR(C25/$B50,0)</f>
        <v>0</v>
      </c>
      <c r="D64" s="72">
        <f>IFERROR(D25/$B50,0)</f>
        <v>688933747.24837554</v>
      </c>
      <c r="E64" s="72">
        <f>IFERROR(E25/$B50,0)</f>
        <v>3003726.2252497594</v>
      </c>
      <c r="F64" s="72">
        <f t="shared" ref="F64:F76" si="84">IF(AND(C64&lt;&gt;0,D64&lt;&gt;0,E64&lt;&gt;0),1/((1/C64)+(1/D64)+(1/E64)),IF(AND(C64&lt;&gt;0,D64&lt;&gt;0,E64=0), 1/((1/C64)+(1/D64)),IF(AND(C64&lt;&gt;0,D64=0,E64&lt;&gt;0),1/((1/C64)+(1/E64)),IF(AND(C64=0,D64&lt;&gt;0,E64&lt;&gt;0),1/((1/D64)+(1/E64)),IF(AND(C64&lt;&gt;0,D64=0,E64=0),1/((1/C64)),IF(AND(C64=0,D64&lt;&gt;0,E64=0),1/((1/D64)),IF(AND(C64=0,D64=0,E64&lt;&gt;0),1/((1/E64)),IF(AND(C64=0,D64=0,E64=0),0))))))))</f>
        <v>2990686.9383457568</v>
      </c>
      <c r="G64" s="73">
        <f>IFERROR(s_RadSpec!$G$25*G25,".")*$B$64</f>
        <v>0</v>
      </c>
      <c r="H64" s="73">
        <f>IFERROR(s_RadSpec!$F$25*H25,".")*$B$64</f>
        <v>3.6287959618542187E-8</v>
      </c>
      <c r="I64" s="73">
        <f>IFERROR(s_RadSpec!$E$25*I25,".")*$B$64</f>
        <v>8.3229955479452047E-6</v>
      </c>
      <c r="J64" s="73">
        <f t="shared" si="7"/>
        <v>8.3592835075637463E-6</v>
      </c>
      <c r="K64" s="72">
        <f t="shared" ref="K64:O64" si="85">IFERROR(K25/$B50,0)</f>
        <v>3003726.2252497594</v>
      </c>
      <c r="L64" s="72">
        <f t="shared" si="85"/>
        <v>25983548.341383185</v>
      </c>
      <c r="M64" s="72">
        <f t="shared" si="85"/>
        <v>6535811.3849923443</v>
      </c>
      <c r="N64" s="72">
        <f t="shared" si="85"/>
        <v>3776769.2553294562</v>
      </c>
      <c r="O64" s="72">
        <f t="shared" si="85"/>
        <v>47226261.952235214</v>
      </c>
      <c r="P64" s="73">
        <f>IFERROR(s_RadSpec!$E$25*P25,".")*$B$64</f>
        <v>8.3229955479452047E-6</v>
      </c>
      <c r="Q64" s="73">
        <f>IFERROR(s_RadSpec!$K$25*Q25,".")*$B$64</f>
        <v>9.6214726609080088E-7</v>
      </c>
      <c r="R64" s="73">
        <f>IFERROR(s_RadSpec!$L$25*R25,".")*$B$64</f>
        <v>3.8250797838819951E-6</v>
      </c>
      <c r="S64" s="73">
        <f>IFERROR(s_RadSpec!$M$25*S25,".")*$B$64</f>
        <v>6.6194141897131037E-6</v>
      </c>
      <c r="T64" s="73">
        <f>IFERROR(s_RadSpec!$I$25*T25,".")*$B$64</f>
        <v>5.2936647887323953E-7</v>
      </c>
      <c r="U64" s="72">
        <f t="shared" ref="U64:V64" si="86">IFERROR(U25/$B50,0)</f>
        <v>2220.680083275503</v>
      </c>
      <c r="V64" s="72">
        <f t="shared" si="86"/>
        <v>24.642708852583716</v>
      </c>
      <c r="W64" s="72">
        <f t="shared" ref="W64:W76" si="87">IFERROR(IF(AND(U64&lt;&gt;0,V64&lt;&gt;0),1/((1/U64)+(1/V64)),IF(AND(U64&lt;&gt;0,V64=0),1/((1/U64)),IF(AND(U64=0,V64&lt;&gt;0),1/((1/V64)),IF(AND(U64=0,V64=0),0)))),0)</f>
        <v>24.372251926870305</v>
      </c>
      <c r="X64" s="73">
        <f>IFERROR(s_RadSpec!$F$25*X25,".")*$B$64</f>
        <v>1.12578125E-2</v>
      </c>
      <c r="Y64" s="73">
        <f>IFERROR(s_RadSpec!$H$25*Y25,".")*$B$64</f>
        <v>1.0144988584474885</v>
      </c>
      <c r="Z64" s="73">
        <f t="shared" si="11"/>
        <v>1.0257566709474886</v>
      </c>
    </row>
    <row r="65" spans="1:26" x14ac:dyDescent="0.25">
      <c r="A65" s="71" t="s">
        <v>292</v>
      </c>
      <c r="B65" s="61">
        <v>1</v>
      </c>
      <c r="C65" s="72">
        <f>IFERROR(C21/$B51,0)</f>
        <v>0</v>
      </c>
      <c r="D65" s="72">
        <f>IFERROR(D21/$B51,0)</f>
        <v>592193706.62425983</v>
      </c>
      <c r="E65" s="72">
        <f>IFERROR(E21/$B51,0)</f>
        <v>0</v>
      </c>
      <c r="F65" s="72">
        <f t="shared" si="84"/>
        <v>592193706.62425983</v>
      </c>
      <c r="G65" s="73">
        <f>IFERROR(s_RadSpec!$G$21*G21,".")*$B$65</f>
        <v>0</v>
      </c>
      <c r="H65" s="73">
        <f>IFERROR(s_RadSpec!$F$21*H21,".")*$B$65</f>
        <v>4.2215916380655189E-8</v>
      </c>
      <c r="I65" s="73">
        <f>IFERROR(s_RadSpec!$E$21*I21,".")*$B$65</f>
        <v>0</v>
      </c>
      <c r="J65" s="73">
        <f t="shared" si="7"/>
        <v>4.2215916380655189E-8</v>
      </c>
      <c r="K65" s="72">
        <f t="shared" ref="K65:O65" si="88">IFERROR(K21/$B51,0)</f>
        <v>0</v>
      </c>
      <c r="L65" s="72">
        <f t="shared" si="88"/>
        <v>0</v>
      </c>
      <c r="M65" s="72">
        <f t="shared" si="88"/>
        <v>0</v>
      </c>
      <c r="N65" s="72">
        <f t="shared" si="88"/>
        <v>0</v>
      </c>
      <c r="O65" s="72">
        <f t="shared" si="88"/>
        <v>0</v>
      </c>
      <c r="P65" s="73">
        <f>IFERROR(s_RadSpec!$E$21*P21,".")*$B$65</f>
        <v>0</v>
      </c>
      <c r="Q65" s="73">
        <f>IFERROR(s_RadSpec!$K$21*Q21,".")*$B$65</f>
        <v>0</v>
      </c>
      <c r="R65" s="73">
        <f>IFERROR(s_RadSpec!$L$21*R21,".")*$B$65</f>
        <v>0</v>
      </c>
      <c r="S65" s="73">
        <f>IFERROR(s_RadSpec!$M$21*S21,".")*$B$65</f>
        <v>0</v>
      </c>
      <c r="T65" s="73">
        <f>IFERROR(s_RadSpec!$I$21*T21,".")*$B$65</f>
        <v>0</v>
      </c>
      <c r="U65" s="72">
        <f t="shared" ref="U65:V65" si="89">IFERROR(U21/$B51,0)</f>
        <v>1908.8523025530899</v>
      </c>
      <c r="V65" s="72">
        <f t="shared" si="89"/>
        <v>162717.1233395795</v>
      </c>
      <c r="W65" s="72">
        <f t="shared" si="87"/>
        <v>1886.7189964405538</v>
      </c>
      <c r="X65" s="73">
        <f>IFERROR(s_RadSpec!$F$21*X21,".")*$B$65</f>
        <v>1.3096874999999999E-2</v>
      </c>
      <c r="Y65" s="73">
        <f>IFERROR(s_RadSpec!$H$21*Y21,".")*$B$65</f>
        <v>1.5364086757990868E-4</v>
      </c>
      <c r="Z65" s="73">
        <f t="shared" si="11"/>
        <v>1.3250515867579908E-2</v>
      </c>
    </row>
    <row r="66" spans="1:26" x14ac:dyDescent="0.25">
      <c r="A66" s="71" t="s">
        <v>293</v>
      </c>
      <c r="B66" s="61">
        <v>0.99980000000000002</v>
      </c>
      <c r="C66" s="72">
        <f>IFERROR(C17/$B52,0)</f>
        <v>7071925.0526434975</v>
      </c>
      <c r="D66" s="72">
        <f>IFERROR(D17/$B52,0)</f>
        <v>96854479.146405682</v>
      </c>
      <c r="E66" s="72">
        <f>IFERROR(E17/$B52,0)</f>
        <v>6994.1437328828024</v>
      </c>
      <c r="F66" s="72">
        <f t="shared" si="84"/>
        <v>6986.7293158009252</v>
      </c>
      <c r="G66" s="73">
        <f>IFERROR(s_RadSpec!$G$17*G17,".")*$B$66</f>
        <v>3.5351053375000002E-6</v>
      </c>
      <c r="H66" s="73">
        <f>IFERROR(s_RadSpec!$F$17*H17,".")*$B$66</f>
        <v>2.5811919304433913E-7</v>
      </c>
      <c r="I66" s="73">
        <f>IFERROR(s_RadSpec!$E$17*I17,".")*$B$66</f>
        <v>3.5744189646065021E-3</v>
      </c>
      <c r="J66" s="73">
        <f t="shared" si="7"/>
        <v>3.5782121891370466E-3</v>
      </c>
      <c r="K66" s="72">
        <f t="shared" ref="K66:O66" si="90">IFERROR(K17/$B52,0)</f>
        <v>6994.1437328828024</v>
      </c>
      <c r="L66" s="72">
        <f t="shared" si="90"/>
        <v>54843.796934300211</v>
      </c>
      <c r="M66" s="72">
        <f t="shared" si="90"/>
        <v>14652.520506179493</v>
      </c>
      <c r="N66" s="72">
        <f t="shared" si="90"/>
        <v>8762.2751276653653</v>
      </c>
      <c r="O66" s="72">
        <f t="shared" si="90"/>
        <v>103657.61559705253</v>
      </c>
      <c r="P66" s="73">
        <f>IFERROR(s_RadSpec!$E$17*P17,".")*$B$66</f>
        <v>3.5744189646065021E-3</v>
      </c>
      <c r="Q66" s="73">
        <f>IFERROR(s_RadSpec!$K$17*Q17,".")*$B$66</f>
        <v>4.5584006574068167E-4</v>
      </c>
      <c r="R66" s="73">
        <f>IFERROR(s_RadSpec!$L$17*R17,".")*$B$66</f>
        <v>1.7061910945257921E-3</v>
      </c>
      <c r="S66" s="73">
        <f>IFERROR(s_RadSpec!$M$17*S17,".")*$B$66</f>
        <v>2.8531402673110363E-3</v>
      </c>
      <c r="T66" s="73">
        <f>IFERROR(s_RadSpec!$I$17*T17,".")*$B$66</f>
        <v>2.4117861341883758E-4</v>
      </c>
      <c r="U66" s="72">
        <f t="shared" ref="U66:V66" si="91">IFERROR(U17/$B52,0)</f>
        <v>312.19665704502586</v>
      </c>
      <c r="V66" s="72">
        <f t="shared" si="91"/>
        <v>3.8414787745810267E-2</v>
      </c>
      <c r="W66" s="72">
        <f t="shared" si="87"/>
        <v>3.8410061512114312E-2</v>
      </c>
      <c r="X66" s="73">
        <f>IFERROR(s_RadSpec!$F$17*X17,".")*$B$66</f>
        <v>8.0077731250000006E-2</v>
      </c>
      <c r="Y66" s="73">
        <f>IFERROR(s_RadSpec!$H$17*Y17,".")*$B$66</f>
        <v>650.79104863013697</v>
      </c>
      <c r="Z66" s="73">
        <f t="shared" si="11"/>
        <v>650.87112636138693</v>
      </c>
    </row>
    <row r="67" spans="1:26" x14ac:dyDescent="0.25">
      <c r="A67" s="71" t="s">
        <v>294</v>
      </c>
      <c r="B67" s="61">
        <v>2.0000000000000001E-4</v>
      </c>
      <c r="C67" s="72">
        <f>IFERROR(C5/$B53,0)</f>
        <v>0</v>
      </c>
      <c r="D67" s="72">
        <f>IFERROR(D5/$B53,0)</f>
        <v>0</v>
      </c>
      <c r="E67" s="72">
        <f>IFERROR(E5/$B53,0)</f>
        <v>0</v>
      </c>
      <c r="F67" s="72">
        <f t="shared" si="84"/>
        <v>0</v>
      </c>
      <c r="G67" s="73">
        <f>IFERROR(s_RadSpec!$G$5*G5,".")*$B$67</f>
        <v>0</v>
      </c>
      <c r="H67" s="73">
        <f>IFERROR(s_RadSpec!$F$5*H5,".")*$B$67</f>
        <v>0</v>
      </c>
      <c r="I67" s="73">
        <f>IFERROR(s_RadSpec!$E$5*I5,".")*$B$67</f>
        <v>0</v>
      </c>
      <c r="J67" s="73">
        <f t="shared" si="7"/>
        <v>0</v>
      </c>
      <c r="K67" s="72">
        <f t="shared" ref="K67:O67" si="92">IFERROR(K5/$B53,0)</f>
        <v>0</v>
      </c>
      <c r="L67" s="72">
        <f t="shared" si="92"/>
        <v>0</v>
      </c>
      <c r="M67" s="72">
        <f t="shared" si="92"/>
        <v>0</v>
      </c>
      <c r="N67" s="72">
        <f t="shared" si="92"/>
        <v>0</v>
      </c>
      <c r="O67" s="72">
        <f t="shared" si="92"/>
        <v>0</v>
      </c>
      <c r="P67" s="73">
        <f>IFERROR(s_RadSpec!$E$5*P5,".")*$B$67</f>
        <v>0</v>
      </c>
      <c r="Q67" s="73">
        <f>IFERROR(s_RadSpec!$K$5*Q5,".")*$B$67</f>
        <v>0</v>
      </c>
      <c r="R67" s="73">
        <f>IFERROR(s_RadSpec!$L$5*R5,".")*$B$67</f>
        <v>0</v>
      </c>
      <c r="S67" s="73">
        <f>IFERROR(s_RadSpec!$M$5*S5,".")*$B$67</f>
        <v>0</v>
      </c>
      <c r="T67" s="73">
        <f>IFERROR(s_RadSpec!$I$5*T5,".")*$B$67</f>
        <v>0</v>
      </c>
      <c r="U67" s="72">
        <f t="shared" ref="U67:V67" si="93">IFERROR(U5/$B53,0)</f>
        <v>0</v>
      </c>
      <c r="V67" s="72">
        <f t="shared" si="93"/>
        <v>2175096.240559685</v>
      </c>
      <c r="W67" s="72">
        <f t="shared" si="87"/>
        <v>2175096.240559685</v>
      </c>
      <c r="X67" s="73">
        <f>IFERROR(s_RadSpec!$F$5*X5,".")*$B$67</f>
        <v>0</v>
      </c>
      <c r="Y67" s="73">
        <f>IFERROR(s_RadSpec!$H$5*Y5,".")*$B$67</f>
        <v>1.1493744292237443E-5</v>
      </c>
      <c r="Z67" s="73">
        <f t="shared" si="11"/>
        <v>1.1493744292237443E-5</v>
      </c>
    </row>
    <row r="68" spans="1:26" x14ac:dyDescent="0.25">
      <c r="A68" s="71" t="s">
        <v>295</v>
      </c>
      <c r="B68" s="61">
        <v>0.99999979999999999</v>
      </c>
      <c r="C68" s="72">
        <f>IFERROR(C9/$B54,0)</f>
        <v>8775010.530010879</v>
      </c>
      <c r="D68" s="72">
        <f>IFERROR(D9/$B54,0)</f>
        <v>123292812.75902317</v>
      </c>
      <c r="E68" s="72">
        <f>IFERROR(E9/$B54,0)</f>
        <v>355.82310982639063</v>
      </c>
      <c r="F68" s="72">
        <f t="shared" si="84"/>
        <v>355.80765510957349</v>
      </c>
      <c r="G68" s="73">
        <f>IFERROR(s_RadSpec!$G$9*G9,".")*$B$68</f>
        <v>2.8489994302000002E-6</v>
      </c>
      <c r="H68" s="73">
        <f>IFERROR(s_RadSpec!$F$9*H9,".")*$B$68</f>
        <v>2.0276932158943202E-7</v>
      </c>
      <c r="I68" s="73">
        <f>IFERROR(s_RadSpec!$E$9*I9,".")*$B$68</f>
        <v>7.0259629882380978E-2</v>
      </c>
      <c r="J68" s="73">
        <f t="shared" si="7"/>
        <v>7.0262681651132766E-2</v>
      </c>
      <c r="K68" s="72">
        <f t="shared" ref="K68:O68" si="94">IFERROR(K9/$B54,0)</f>
        <v>355.82310982639063</v>
      </c>
      <c r="L68" s="72">
        <f t="shared" si="94"/>
        <v>4086.8806873784442</v>
      </c>
      <c r="M68" s="72">
        <f t="shared" si="94"/>
        <v>995.05208115879122</v>
      </c>
      <c r="N68" s="72">
        <f t="shared" si="94"/>
        <v>506.61788284431128</v>
      </c>
      <c r="O68" s="72">
        <f t="shared" si="94"/>
        <v>7103.4536869813846</v>
      </c>
      <c r="P68" s="73">
        <f>IFERROR(s_RadSpec!$E$9*P9,".")*$B$68</f>
        <v>7.0259629882380978E-2</v>
      </c>
      <c r="Q68" s="73">
        <f>IFERROR(s_RadSpec!$K$9*Q9,".")*$B$68</f>
        <v>6.117134781352381E-3</v>
      </c>
      <c r="R68" s="73">
        <f>IFERROR(s_RadSpec!$L$9*R9,".")*$B$68</f>
        <v>2.5124313061971749E-2</v>
      </c>
      <c r="S68" s="73">
        <f>IFERROR(s_RadSpec!$M$9*S9,".")*$B$68</f>
        <v>4.9346856568982876E-2</v>
      </c>
      <c r="T68" s="73">
        <f>IFERROR(s_RadSpec!$I$9*T9,".")*$B$68</f>
        <v>3.5194147947804474E-3</v>
      </c>
      <c r="U68" s="72">
        <f t="shared" ref="U68:V68" si="95">IFERROR(U9/$B54,0)</f>
        <v>397.41687034278783</v>
      </c>
      <c r="V68" s="72">
        <f t="shared" si="95"/>
        <v>5.9960470944231785E-3</v>
      </c>
      <c r="W68" s="72">
        <f t="shared" si="87"/>
        <v>5.9959566301248223E-3</v>
      </c>
      <c r="X68" s="73">
        <f>IFERROR(s_RadSpec!$F$9*X9,".")*$B$68</f>
        <v>6.2906237418749997E-2</v>
      </c>
      <c r="Y68" s="73">
        <f>IFERROR(s_RadSpec!$H$9*Y9,".")*$B$68</f>
        <v>4169.4135496787667</v>
      </c>
      <c r="Z68" s="73">
        <f t="shared" si="11"/>
        <v>4169.4764559161858</v>
      </c>
    </row>
    <row r="69" spans="1:26" x14ac:dyDescent="0.25">
      <c r="A69" s="71" t="s">
        <v>296</v>
      </c>
      <c r="B69" s="61">
        <v>1.9999999999999999E-7</v>
      </c>
      <c r="C69" s="72">
        <f>IFERROR(C24/$B55,0)</f>
        <v>0</v>
      </c>
      <c r="D69" s="72">
        <f>IFERROR(D24/$B55,0)</f>
        <v>0</v>
      </c>
      <c r="E69" s="72">
        <f>IFERROR(E24/$B55,0)</f>
        <v>6733818283518.7852</v>
      </c>
      <c r="F69" s="72">
        <f t="shared" si="84"/>
        <v>6733818283518.7852</v>
      </c>
      <c r="G69" s="73">
        <f>IFERROR(s_RadSpec!$G$24*G24,".")*$B$69</f>
        <v>0</v>
      </c>
      <c r="H69" s="73">
        <f>IFERROR(s_RadSpec!$F$24*H24,".")*$B$69</f>
        <v>0</v>
      </c>
      <c r="I69" s="73">
        <f>IFERROR(s_RadSpec!$E$24*I24,".")*$B$69</f>
        <v>3.7126038968393655E-12</v>
      </c>
      <c r="J69" s="73">
        <f t="shared" si="7"/>
        <v>3.7126038968393655E-12</v>
      </c>
      <c r="K69" s="72">
        <f t="shared" ref="K69:O69" si="96">IFERROR(K24/$B55,0)</f>
        <v>6733818283518.7852</v>
      </c>
      <c r="L69" s="72">
        <f t="shared" si="96"/>
        <v>60643595510836.945</v>
      </c>
      <c r="M69" s="72">
        <f t="shared" si="96"/>
        <v>15002746846012.223</v>
      </c>
      <c r="N69" s="72">
        <f t="shared" si="96"/>
        <v>8045112214247.8838</v>
      </c>
      <c r="O69" s="72">
        <f t="shared" si="96"/>
        <v>102106656558920.09</v>
      </c>
      <c r="P69" s="73">
        <f>IFERROR(s_RadSpec!$E$24*P24,".")*$B$69</f>
        <v>3.7126038968393655E-12</v>
      </c>
      <c r="Q69" s="73">
        <f>IFERROR(s_RadSpec!$K$24*Q24,".")*$B$69</f>
        <v>4.1224468617683681E-13</v>
      </c>
      <c r="R69" s="73">
        <f>IFERROR(s_RadSpec!$L$24*R24,".")*$B$69</f>
        <v>1.6663615174340611E-12</v>
      </c>
      <c r="S69" s="73">
        <f>IFERROR(s_RadSpec!$M$24*S24,".")*$B$69</f>
        <v>3.10747685479452E-12</v>
      </c>
      <c r="T69" s="73">
        <f>IFERROR(s_RadSpec!$I$24*T24,".")*$B$69</f>
        <v>2.4484201953644308E-13</v>
      </c>
      <c r="U69" s="72">
        <f t="shared" ref="U69:V69" si="97">IFERROR(U24/$B55,0)</f>
        <v>0</v>
      </c>
      <c r="V69" s="72">
        <f t="shared" si="97"/>
        <v>62693950.463190928</v>
      </c>
      <c r="W69" s="72">
        <f t="shared" si="87"/>
        <v>62693950.463190928</v>
      </c>
      <c r="X69" s="73">
        <f>IFERROR(s_RadSpec!$F$24*X24,".")*$B$69</f>
        <v>0</v>
      </c>
      <c r="Y69" s="73">
        <f>IFERROR(s_RadSpec!$H$24*Y24,".")*$B$69</f>
        <v>3.9876255707762561E-7</v>
      </c>
      <c r="Z69" s="73">
        <f t="shared" si="11"/>
        <v>3.9876255707762561E-7</v>
      </c>
    </row>
    <row r="70" spans="1:26" x14ac:dyDescent="0.25">
      <c r="A70" s="71" t="s">
        <v>297</v>
      </c>
      <c r="B70" s="61">
        <v>0.99979000004200003</v>
      </c>
      <c r="C70" s="72">
        <f>IFERROR(C20/$B56,0)</f>
        <v>0</v>
      </c>
      <c r="D70" s="72">
        <f>IFERROR(D20/$B56,0)</f>
        <v>0</v>
      </c>
      <c r="E70" s="72">
        <f>IFERROR(E20/$B56,0)</f>
        <v>9359705.6566920672</v>
      </c>
      <c r="F70" s="72">
        <f t="shared" si="84"/>
        <v>9359705.6566920672</v>
      </c>
      <c r="G70" s="73">
        <f>IFERROR(s_RadSpec!$G$20*G20,".")*$B$70</f>
        <v>0</v>
      </c>
      <c r="H70" s="73">
        <f>IFERROR(s_RadSpec!$F$20*H20,".")*$B$70</f>
        <v>0</v>
      </c>
      <c r="I70" s="73">
        <f>IFERROR(s_RadSpec!$E$20*I20,".")*$B$70</f>
        <v>2.6710241664624712E-6</v>
      </c>
      <c r="J70" s="73">
        <f t="shared" si="7"/>
        <v>2.6710241664624712E-6</v>
      </c>
      <c r="K70" s="72">
        <f t="shared" ref="K70:O70" si="98">IFERROR(K20/$B56,0)</f>
        <v>9359705.6566920672</v>
      </c>
      <c r="L70" s="72">
        <f t="shared" si="98"/>
        <v>94875281.6922649</v>
      </c>
      <c r="M70" s="72">
        <f t="shared" si="98"/>
        <v>23210580.92951978</v>
      </c>
      <c r="N70" s="72">
        <f t="shared" si="98"/>
        <v>12331783.472082186</v>
      </c>
      <c r="O70" s="72">
        <f t="shared" si="98"/>
        <v>164123415.57937524</v>
      </c>
      <c r="P70" s="73">
        <f>IFERROR(s_RadSpec!$E$20*P20,".")*$B$70</f>
        <v>2.6710241664624712E-6</v>
      </c>
      <c r="Q70" s="73">
        <f>IFERROR(s_RadSpec!$K$20*Q20,".")*$B$70</f>
        <v>2.6350382896452818E-7</v>
      </c>
      <c r="R70" s="73">
        <f>IFERROR(s_RadSpec!$L$20*R20,".")*$B$70</f>
        <v>1.0770949712940789E-6</v>
      </c>
      <c r="S70" s="73">
        <f>IFERROR(s_RadSpec!$M$20*S20,".")*$B$70</f>
        <v>2.0272817842283135E-6</v>
      </c>
      <c r="T70" s="73">
        <f>IFERROR(s_RadSpec!$I$20*T20,".")*$B$70</f>
        <v>1.5232439510076623E-7</v>
      </c>
      <c r="U70" s="72">
        <f t="shared" ref="U70:V70" si="99">IFERROR(U20/$B56,0)</f>
        <v>0</v>
      </c>
      <c r="V70" s="72">
        <f t="shared" si="99"/>
        <v>112.2127391835941</v>
      </c>
      <c r="W70" s="72">
        <f t="shared" si="87"/>
        <v>112.21273918359408</v>
      </c>
      <c r="X70" s="73">
        <f>IFERROR(s_RadSpec!$F$20*X20,".")*$B$70</f>
        <v>0</v>
      </c>
      <c r="Y70" s="73">
        <f>IFERROR(s_RadSpec!$H$20*Y20,".")*$B$70</f>
        <v>0.22279110359383411</v>
      </c>
      <c r="Z70" s="73">
        <f t="shared" si="11"/>
        <v>0.22279110359383411</v>
      </c>
    </row>
    <row r="71" spans="1:26" x14ac:dyDescent="0.25">
      <c r="A71" s="71" t="s">
        <v>298</v>
      </c>
      <c r="B71" s="61">
        <v>2.0999995799999999E-4</v>
      </c>
      <c r="C71" s="72">
        <f>IFERROR(C29/$B57,0)</f>
        <v>0</v>
      </c>
      <c r="D71" s="72">
        <f>IFERROR(D29/$B57,0)</f>
        <v>0</v>
      </c>
      <c r="E71" s="72">
        <f>IFERROR(E29/$B57,0)</f>
        <v>1003717.0106697888</v>
      </c>
      <c r="F71" s="72">
        <f t="shared" si="84"/>
        <v>1003717.0106697889</v>
      </c>
      <c r="G71" s="73">
        <f>IFERROR(s_RadSpec!$G$29*G29,".")*$B$71</f>
        <v>0</v>
      </c>
      <c r="H71" s="73">
        <f>IFERROR(s_RadSpec!$F$29*H29,".")*$B$71</f>
        <v>0</v>
      </c>
      <c r="I71" s="73">
        <f>IFERROR(s_RadSpec!$E$29*I29,".")*$B$71</f>
        <v>2.4907418858346625E-5</v>
      </c>
      <c r="J71" s="73">
        <f t="shared" si="7"/>
        <v>2.4907418858346625E-5</v>
      </c>
      <c r="K71" s="72">
        <f t="shared" ref="K71:O71" si="100">IFERROR(K29/$B57,0)</f>
        <v>1003717.0106697888</v>
      </c>
      <c r="L71" s="72">
        <f t="shared" si="100"/>
        <v>10967004.347699091</v>
      </c>
      <c r="M71" s="72">
        <f t="shared" si="100"/>
        <v>2720396.9207951967</v>
      </c>
      <c r="N71" s="72">
        <f t="shared" si="100"/>
        <v>1435771.5683935888</v>
      </c>
      <c r="O71" s="72">
        <f t="shared" si="100"/>
        <v>19548756.570791803</v>
      </c>
      <c r="P71" s="73">
        <f>IFERROR(s_RadSpec!$E$29*P29,".")*$B$71</f>
        <v>2.4907418858346625E-5</v>
      </c>
      <c r="Q71" s="73">
        <f>IFERROR(s_RadSpec!$K$29*Q29,".")*$B$71</f>
        <v>2.2795650669405516E-6</v>
      </c>
      <c r="R71" s="73">
        <f>IFERROR(s_RadSpec!$L$29*R29,".")*$B$71</f>
        <v>9.1898354276523276E-6</v>
      </c>
      <c r="S71" s="73">
        <f>IFERROR(s_RadSpec!$M$29*S29,".")*$B$71</f>
        <v>1.741224060312827E-5</v>
      </c>
      <c r="T71" s="73">
        <f>IFERROR(s_RadSpec!$I$29*T29,".")*$B$71</f>
        <v>1.2788537168319454E-6</v>
      </c>
      <c r="U71" s="72">
        <f t="shared" ref="U71:V71" si="101">IFERROR(U29/$B57,0)</f>
        <v>0</v>
      </c>
      <c r="V71" s="72">
        <f t="shared" si="101"/>
        <v>15.379471443488022</v>
      </c>
      <c r="W71" s="72">
        <f t="shared" si="87"/>
        <v>15.37947144348802</v>
      </c>
      <c r="X71" s="73">
        <f>IFERROR(s_RadSpec!$F$29*X29,".")*$B$71</f>
        <v>0</v>
      </c>
      <c r="Y71" s="73">
        <f>IFERROR(s_RadSpec!$H$29*Y29,".")*$B$71</f>
        <v>1.625543510507671</v>
      </c>
      <c r="Z71" s="73">
        <f t="shared" si="11"/>
        <v>1.625543510507671</v>
      </c>
    </row>
    <row r="72" spans="1:26" x14ac:dyDescent="0.25">
      <c r="A72" s="71" t="s">
        <v>299</v>
      </c>
      <c r="B72" s="61">
        <v>1</v>
      </c>
      <c r="C72" s="72">
        <f>IFERROR(C16/$B58,0)</f>
        <v>1412.0703775876189</v>
      </c>
      <c r="D72" s="72">
        <f>IFERROR(D16/$B58,0)</f>
        <v>202255.2124278096</v>
      </c>
      <c r="E72" s="72">
        <f>IFERROR(E16/$B58,0)</f>
        <v>45703137130.113464</v>
      </c>
      <c r="F72" s="72">
        <f t="shared" si="84"/>
        <v>1402.2801379053585</v>
      </c>
      <c r="G72" s="73">
        <f>IFERROR(s_RadSpec!$G$16*G16,".")*$B$72</f>
        <v>1.7704500000000001E-2</v>
      </c>
      <c r="H72" s="73">
        <f>IFERROR(s_RadSpec!$F$16*H16,".")*$B$72</f>
        <v>1.2360620870981601E-4</v>
      </c>
      <c r="I72" s="73">
        <f>IFERROR(s_RadSpec!$E$16*I16,".")*$B$72</f>
        <v>5.4700840182648382E-10</v>
      </c>
      <c r="J72" s="73">
        <f t="shared" si="7"/>
        <v>1.7828106755718217E-2</v>
      </c>
      <c r="K72" s="72">
        <f t="shared" ref="K72:O72" si="102">IFERROR(K16/$B58,0)</f>
        <v>45703137130.113464</v>
      </c>
      <c r="L72" s="72">
        <f t="shared" si="102"/>
        <v>128038209842.1405</v>
      </c>
      <c r="M72" s="72">
        <f t="shared" si="102"/>
        <v>49786707077.317604</v>
      </c>
      <c r="N72" s="72">
        <f t="shared" si="102"/>
        <v>49150309596.578285</v>
      </c>
      <c r="O72" s="72">
        <f t="shared" si="102"/>
        <v>1569665743621.9788</v>
      </c>
      <c r="P72" s="73">
        <f>IFERROR(s_RadSpec!$E$16*P16,".")*$B$72</f>
        <v>5.4700840182648382E-10</v>
      </c>
      <c r="Q72" s="73">
        <f>IFERROR(s_RadSpec!$K$16*Q16,".")*$B$72</f>
        <v>1.9525421380713412E-10</v>
      </c>
      <c r="R72" s="73">
        <f>IFERROR(s_RadSpec!$L$16*R16,".")*$B$72</f>
        <v>5.0214206698136473E-10</v>
      </c>
      <c r="S72" s="73">
        <f>IFERROR(s_RadSpec!$M$16*S16,".")*$B$72</f>
        <v>5.0864379502790438E-10</v>
      </c>
      <c r="T72" s="73">
        <f>IFERROR(s_RadSpec!$I$16*T16,".")*$B$72</f>
        <v>1.5926957762557077E-11</v>
      </c>
      <c r="U72" s="72">
        <f t="shared" ref="U72:V72" si="103">IFERROR(U16/$B58,0)</f>
        <v>0.65194095044841316</v>
      </c>
      <c r="V72" s="72">
        <f t="shared" si="103"/>
        <v>9.0513559055137645</v>
      </c>
      <c r="W72" s="72">
        <f t="shared" si="87"/>
        <v>0.60813862128330853</v>
      </c>
      <c r="X72" s="73">
        <f>IFERROR(s_RadSpec!$F$16*X16,".")*$B$72</f>
        <v>38.347031250000001</v>
      </c>
      <c r="Y72" s="73">
        <f>IFERROR(s_RadSpec!$H$16*Y16,".")*$B$72</f>
        <v>2.7620171232876713</v>
      </c>
      <c r="Z72" s="73">
        <f t="shared" si="11"/>
        <v>41.109048373287671</v>
      </c>
    </row>
    <row r="73" spans="1:26" x14ac:dyDescent="0.25">
      <c r="A73" s="71" t="s">
        <v>300</v>
      </c>
      <c r="B73" s="61">
        <v>1</v>
      </c>
      <c r="C73" s="72">
        <f>IFERROR(C7/$B59,0)</f>
        <v>750229.75786334556</v>
      </c>
      <c r="D73" s="72">
        <f>IFERROR(D7/$B59,0)</f>
        <v>8353417.3352033682</v>
      </c>
      <c r="E73" s="72">
        <f>IFERROR(E7/$B59,0)</f>
        <v>2097555.5036512637</v>
      </c>
      <c r="F73" s="72">
        <f t="shared" si="84"/>
        <v>518300.70137347328</v>
      </c>
      <c r="G73" s="73">
        <f>IFERROR(s_RadSpec!$G$7*G7,".")*$B$73</f>
        <v>3.3323125000000001E-5</v>
      </c>
      <c r="H73" s="73">
        <f>IFERROR(s_RadSpec!$F$7*H7,".")*$B$73</f>
        <v>2.9927871428910673E-6</v>
      </c>
      <c r="I73" s="73">
        <f>IFERROR(s_RadSpec!$E$7*I7,".")*$B$73</f>
        <v>1.1918635743598641E-5</v>
      </c>
      <c r="J73" s="73">
        <f t="shared" si="7"/>
        <v>4.8234547886489703E-5</v>
      </c>
      <c r="K73" s="72">
        <f t="shared" ref="K73:O73" si="104">IFERROR(K7/$B59,0)</f>
        <v>2097555.5036512637</v>
      </c>
      <c r="L73" s="72">
        <f t="shared" si="104"/>
        <v>5819804.0750269387</v>
      </c>
      <c r="M73" s="72">
        <f t="shared" si="104"/>
        <v>2947780.2050964078</v>
      </c>
      <c r="N73" s="72">
        <f t="shared" si="104"/>
        <v>2295943.4077241411</v>
      </c>
      <c r="O73" s="72">
        <f t="shared" si="104"/>
        <v>761731.61629445362</v>
      </c>
      <c r="P73" s="73">
        <f>IFERROR(s_RadSpec!$E$7*P7,".")*$B$73</f>
        <v>1.1918635743598641E-5</v>
      </c>
      <c r="Q73" s="73">
        <f>IFERROR(s_RadSpec!$K$7*Q7,".")*$B$73</f>
        <v>4.295677256091183E-6</v>
      </c>
      <c r="R73" s="73">
        <f>IFERROR(s_RadSpec!$L$7*R7,".")*$B$73</f>
        <v>8.4809579617834395E-6</v>
      </c>
      <c r="S73" s="73">
        <f>IFERROR(s_RadSpec!$M$7*S7,".")*$B$73</f>
        <v>1.0888770130785281E-5</v>
      </c>
      <c r="T73" s="73">
        <f>IFERROR(s_RadSpec!$I$7*T7,".")*$B$73</f>
        <v>3.2819958454154603E-5</v>
      </c>
      <c r="U73" s="72">
        <f t="shared" ref="U73:V73" si="105">IFERROR(U7/$B59,0)</f>
        <v>26.926054323314599</v>
      </c>
      <c r="V73" s="72">
        <f t="shared" si="105"/>
        <v>1.6523986943786755</v>
      </c>
      <c r="W73" s="72">
        <f t="shared" si="87"/>
        <v>1.556857433153167</v>
      </c>
      <c r="X73" s="73">
        <f>IFERROR(s_RadSpec!$F$7*X7,".")*$B$73</f>
        <v>0.92846875000000006</v>
      </c>
      <c r="Y73" s="73">
        <f>IFERROR(s_RadSpec!$H$7*Y7,".")*$B$73</f>
        <v>15.129520547945205</v>
      </c>
      <c r="Z73" s="73">
        <f t="shared" si="11"/>
        <v>16.057989297945205</v>
      </c>
    </row>
    <row r="74" spans="1:26" x14ac:dyDescent="0.25">
      <c r="A74" s="71" t="s">
        <v>301</v>
      </c>
      <c r="B74" s="61">
        <v>1.9000000000000001E-8</v>
      </c>
      <c r="C74" s="72">
        <f>IFERROR(C12/$B60,0)</f>
        <v>0</v>
      </c>
      <c r="D74" s="72">
        <f>IFERROR(D12/$B60,0)</f>
        <v>0</v>
      </c>
      <c r="E74" s="72">
        <f>IFERROR(E12/$B60,0)</f>
        <v>765395541719.46094</v>
      </c>
      <c r="F74" s="72">
        <f t="shared" si="84"/>
        <v>765395541719.46094</v>
      </c>
      <c r="G74" s="73">
        <f>IFERROR(s_RadSpec!$G$12*G12,".")*$B$74</f>
        <v>0</v>
      </c>
      <c r="H74" s="73">
        <f>IFERROR(s_RadSpec!$F$12*H12,".")*$B$74</f>
        <v>0</v>
      </c>
      <c r="I74" s="73">
        <f>IFERROR(s_RadSpec!$E$12*I12,".")*$B$74</f>
        <v>3.2662850300692261E-11</v>
      </c>
      <c r="J74" s="73">
        <f t="shared" si="7"/>
        <v>3.2662850300692261E-11</v>
      </c>
      <c r="K74" s="72">
        <f t="shared" ref="K74:O74" si="106">IFERROR(K12/$B60,0)</f>
        <v>765395541719.46094</v>
      </c>
      <c r="L74" s="72">
        <f t="shared" si="106"/>
        <v>6070071845097.1328</v>
      </c>
      <c r="M74" s="72">
        <f t="shared" si="106"/>
        <v>1577676259802.2502</v>
      </c>
      <c r="N74" s="72">
        <f t="shared" si="106"/>
        <v>939461866119.70215</v>
      </c>
      <c r="O74" s="72">
        <f t="shared" si="106"/>
        <v>8338296456873.998</v>
      </c>
      <c r="P74" s="73">
        <f>IFERROR(s_RadSpec!$E$12*P12,".")*$B$74</f>
        <v>3.2662850300692261E-11</v>
      </c>
      <c r="Q74" s="73">
        <f>IFERROR(s_RadSpec!$K$12*Q12,".")*$B$74</f>
        <v>4.1185673972199829E-12</v>
      </c>
      <c r="R74" s="73">
        <f>IFERROR(s_RadSpec!$L$12*R12,".")*$B$74</f>
        <v>1.5846089997661218E-11</v>
      </c>
      <c r="S74" s="73">
        <f>IFERROR(s_RadSpec!$M$12*S12,".")*$B$74</f>
        <v>2.6610979009992735E-11</v>
      </c>
      <c r="T74" s="73">
        <f>IFERROR(s_RadSpec!$I$12*T12,".")*$B$74</f>
        <v>2.9982143390200862E-12</v>
      </c>
      <c r="U74" s="72">
        <f t="shared" ref="U74:V74" si="107">IFERROR(U12/$B60,0)</f>
        <v>0</v>
      </c>
      <c r="V74" s="72">
        <f t="shared" si="107"/>
        <v>4035581.8170172116</v>
      </c>
      <c r="W74" s="72">
        <f t="shared" si="87"/>
        <v>4035581.8170172111</v>
      </c>
      <c r="X74" s="73">
        <f>IFERROR(s_RadSpec!$F$12*X12,".")*$B$74</f>
        <v>0</v>
      </c>
      <c r="Y74" s="73">
        <f>IFERROR(s_RadSpec!$H$12*Y12,".")*$B$74</f>
        <v>6.1948936073059364E-6</v>
      </c>
      <c r="Z74" s="73">
        <f t="shared" si="11"/>
        <v>6.1948936073059364E-6</v>
      </c>
    </row>
    <row r="75" spans="1:26" x14ac:dyDescent="0.25">
      <c r="A75" s="71" t="s">
        <v>302</v>
      </c>
      <c r="B75" s="61">
        <v>1</v>
      </c>
      <c r="C75" s="72">
        <f>IFERROR(C18/$B61,0)</f>
        <v>812.23221719089486</v>
      </c>
      <c r="D75" s="72">
        <f>IFERROR(D18/$B61,0)</f>
        <v>260598.06216660075</v>
      </c>
      <c r="E75" s="72">
        <f>IFERROR(E18/$B61,0)</f>
        <v>79367176.048208222</v>
      </c>
      <c r="F75" s="72">
        <f t="shared" si="84"/>
        <v>809.70025652582228</v>
      </c>
      <c r="G75" s="73">
        <f>IFERROR(s_RadSpec!$G$18*G18,".")*$B$75</f>
        <v>3.0779375000000001E-2</v>
      </c>
      <c r="H75" s="73">
        <f>IFERROR(s_RadSpec!$F$18*H18,".")*$B$75</f>
        <v>9.5933176909110927E-5</v>
      </c>
      <c r="I75" s="73">
        <f>IFERROR(s_RadSpec!$E$18*I18,".")*$B$75</f>
        <v>3.1499167848450104E-7</v>
      </c>
      <c r="J75" s="73">
        <f t="shared" si="7"/>
        <v>3.0875623168587597E-2</v>
      </c>
      <c r="K75" s="72">
        <f t="shared" ref="K75:O75" si="108">IFERROR(K18/$B61,0)</f>
        <v>79367176.048208222</v>
      </c>
      <c r="L75" s="72">
        <f t="shared" si="108"/>
        <v>809342496.86296618</v>
      </c>
      <c r="M75" s="72">
        <f t="shared" si="108"/>
        <v>197697901.70426935</v>
      </c>
      <c r="N75" s="72">
        <f t="shared" si="108"/>
        <v>104233997.64902735</v>
      </c>
      <c r="O75" s="72">
        <f t="shared" si="108"/>
        <v>1397215537.2651558</v>
      </c>
      <c r="P75" s="73">
        <f>IFERROR(s_RadSpec!$E$18*P18,".")*$B$75</f>
        <v>3.1499167848450104E-7</v>
      </c>
      <c r="Q75" s="73">
        <f>IFERROR(s_RadSpec!$K$18*Q18,".")*$B$75</f>
        <v>3.088927134915155E-8</v>
      </c>
      <c r="R75" s="73">
        <f>IFERROR(s_RadSpec!$L$18*R18,".")*$B$75</f>
        <v>1.264555657115511E-7</v>
      </c>
      <c r="S75" s="73">
        <f>IFERROR(s_RadSpec!$M$18*S18,".")*$B$75</f>
        <v>2.3984496962477657E-7</v>
      </c>
      <c r="T75" s="73">
        <f>IFERROR(s_RadSpec!$I$18*T18,".")*$B$75</f>
        <v>1.7892729742280015E-8</v>
      </c>
      <c r="U75" s="72">
        <f t="shared" ref="U75:V75" si="109">IFERROR(U18/$B61,0)</f>
        <v>0.84000084000083985</v>
      </c>
      <c r="V75" s="72">
        <f t="shared" si="109"/>
        <v>958.01991719033333</v>
      </c>
      <c r="W75" s="72">
        <f t="shared" si="87"/>
        <v>0.83926496461598543</v>
      </c>
      <c r="X75" s="73">
        <f>IFERROR(s_RadSpec!$F$18*X18,".")*$B$75</f>
        <v>29.761875000000003</v>
      </c>
      <c r="Y75" s="73">
        <f>IFERROR(s_RadSpec!$H$18*Y18,".")*$B$75</f>
        <v>2.609549086757991E-2</v>
      </c>
      <c r="Z75" s="73">
        <f t="shared" si="11"/>
        <v>29.787970490867583</v>
      </c>
    </row>
    <row r="76" spans="1:26" x14ac:dyDescent="0.25">
      <c r="A76" s="71" t="s">
        <v>303</v>
      </c>
      <c r="B76" s="61">
        <v>1.339E-6</v>
      </c>
      <c r="C76" s="72">
        <f>IFERROR(C27/$B62,0)</f>
        <v>0</v>
      </c>
      <c r="D76" s="72">
        <f>IFERROR(D27/$B62,0)</f>
        <v>0</v>
      </c>
      <c r="E76" s="72">
        <f>IFERROR(E27/$B62,0)</f>
        <v>429488448206.80811</v>
      </c>
      <c r="F76" s="72">
        <f t="shared" si="84"/>
        <v>429488448206.80811</v>
      </c>
      <c r="G76" s="73">
        <f>IFERROR(s_RadSpec!$G$27*G27,".")*$B$76</f>
        <v>0</v>
      </c>
      <c r="H76" s="73">
        <f>IFERROR(s_RadSpec!$F$27*H27,".")*$B$76</f>
        <v>0</v>
      </c>
      <c r="I76" s="73">
        <f>IFERROR(s_RadSpec!$E$27*I27,".")*$B$76</f>
        <v>5.8208783273169548E-11</v>
      </c>
      <c r="J76" s="73">
        <f t="shared" si="7"/>
        <v>5.8208783273169548E-11</v>
      </c>
      <c r="K76" s="72">
        <f t="shared" ref="K76:O76" si="110">IFERROR(K27/$B62,0)</f>
        <v>429488448206.80811</v>
      </c>
      <c r="L76" s="72">
        <f t="shared" si="110"/>
        <v>2146237017802.4497</v>
      </c>
      <c r="M76" s="72">
        <f t="shared" si="110"/>
        <v>943845760739.87305</v>
      </c>
      <c r="N76" s="72">
        <f t="shared" si="110"/>
        <v>582641696528.88269</v>
      </c>
      <c r="O76" s="72">
        <f t="shared" si="110"/>
        <v>711670492947.78491</v>
      </c>
      <c r="P76" s="73">
        <f>IFERROR(s_RadSpec!$E$27*P27,".")*$B$76</f>
        <v>5.8208783273169548E-11</v>
      </c>
      <c r="Q76" s="73">
        <f>IFERROR(s_RadSpec!$K$27*Q27,".")*$B$76</f>
        <v>1.1648294103881274E-11</v>
      </c>
      <c r="R76" s="73">
        <f>IFERROR(s_RadSpec!$L$27*R27,".")*$B$76</f>
        <v>2.648737859499702E-11</v>
      </c>
      <c r="S76" s="73">
        <f>IFERROR(s_RadSpec!$M$27*S27,".")*$B$76</f>
        <v>4.2908017309675499E-11</v>
      </c>
      <c r="T76" s="73">
        <f>IFERROR(s_RadSpec!$I$27*T27,".")*$B$76</f>
        <v>3.5128616751340068E-11</v>
      </c>
      <c r="U76" s="72">
        <f t="shared" ref="U76:V76" si="111">IFERROR(U27/$B62,0)</f>
        <v>0</v>
      </c>
      <c r="V76" s="72">
        <f t="shared" si="111"/>
        <v>801979.8660786713</v>
      </c>
      <c r="W76" s="72">
        <f t="shared" si="87"/>
        <v>801979.86607867142</v>
      </c>
      <c r="X76" s="73">
        <f>IFERROR(s_RadSpec!$F$27*X27,".")*$B$76</f>
        <v>0</v>
      </c>
      <c r="Y76" s="73">
        <f>IFERROR(s_RadSpec!$H$27*Y27,".")*$B$76</f>
        <v>3.1172852408675795E-5</v>
      </c>
      <c r="Z76" s="73">
        <f t="shared" si="11"/>
        <v>3.1172852408675795E-5</v>
      </c>
    </row>
  </sheetData>
  <sheetProtection algorithmName="SHA-512" hashValue="1Xa4O6BjPk+lIBhwv/sJEDQXgCB64Sxv9US9p6xoSoLDJCzaadPcNDZnXCu3As0s9j3bbU4J9ux5oPQyaojkhw==" saltValue="hRfDrcyJKpsVa4Oaw8kZkA==" spinCount="100000" sheet="1" objects="1" scenarios="1" formatColumns="0" formatRows="0" autoFilter="0"/>
  <autoFilter ref="A1:T76" xr:uid="{00000000-0009-0000-0000-000006000000}"/>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499984740745262"/>
  </sheetPr>
  <dimension ref="A1:Z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3.5703125" style="2" bestFit="1" customWidth="1"/>
    <col min="12" max="13" width="15.42578125" style="2" bestFit="1" customWidth="1"/>
    <col min="14" max="14" width="16.42578125" style="2" bestFit="1" customWidth="1"/>
    <col min="15" max="15" width="13.85546875"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1.28515625" style="2" bestFit="1" customWidth="1"/>
    <col min="22" max="22" width="11.5703125" style="2" bestFit="1" customWidth="1"/>
    <col min="23" max="23" width="10.7109375" style="2" bestFit="1" customWidth="1"/>
    <col min="24" max="24" width="11" style="2" bestFit="1" customWidth="1"/>
    <col min="25" max="26" width="11.4257812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f>IFERROR((s_DL/(s_RadSpec!G2*s_EF_ow*s_ED_out*s_IRS_ow*(1/1000)))*1,".")</f>
        <v>12730.582678769208</v>
      </c>
      <c r="D2" s="58">
        <f>IFERROR(IF(A2="H-3",(s_DL/(s_RadSpec!F2*s_EF_ow*s_ED_out*(s_ET_ow_o+s_ET_ow_i)*(1/24)*s_IRA_ow*(1/17)*1000))*1,(s_DL/(s_RadSpec!F2*s_EF_ow*s_ED_out*(s_ET_ow_o+s_ET_ow_i)*(1/24)*s_IRA_ow*(1/s_PEF_wind)*1000))*1),".")</f>
        <v>132853.91404571806</v>
      </c>
      <c r="E2" s="58">
        <f>IFERROR((s_DL/(s_RadSpec!E2*s_EF_ow*(1/365)*s_ED_out*s_RadSpec!O2*(s_ET_ow_o+s_ET_ow_i)*(1/24)*s_RadSpec!T2))*1,".")</f>
        <v>159930.45372283383</v>
      </c>
      <c r="F2" s="58">
        <f t="shared" ref="F2:F30" si="0">IFERROR(IF(AND(C2&lt;&gt;".",D2&lt;&gt;".",E2&lt;&gt;"."),1/((1/C2)+(1/D2)+(1/E2)),IF(AND(C2&lt;&gt;".",D2&lt;&gt;".",E2="."), 1/((1/C2)+(1/D2)),IF(AND(C2&lt;&gt;".",D2=".",E2&lt;&gt;"."),1/((1/C2)+(1/E2)),IF(AND(C2=".",D2&lt;&gt;".",E2&lt;&gt;"."),1/((1/D2)+(1/E2)),IF(AND(C2&lt;&gt;".",D2=".",E2="."),1/((1/C2)),IF(AND(C2=".",D2&lt;&gt;".",E2="."),1/((1/D2)),IF(AND(C2=".",D2=".",E2&lt;&gt;"."),1/((1/E2)),IF(AND(C2=".",D2=".",E2="."),0)))))))),0)</f>
        <v>10830.624122443451</v>
      </c>
      <c r="G2" s="65">
        <f t="shared" ref="G2:G30" si="1">s_C*s_EF_ow*s_ED_out*s_IRS_ow*(1/1000)*1</f>
        <v>13.75</v>
      </c>
      <c r="H2" s="65">
        <f t="shared" ref="H2:H30" si="2">s_C*s_EF_ow*s_ED_out*(s_ET_ow_o+s_ET_ow_i)*(1/24)*s_IRA_ow*(1/s_PEF_wind)*1000*1</f>
        <v>5.5401465066476623E-3</v>
      </c>
      <c r="I2" s="65">
        <f>s_C*s_EF_ow*(1/365)*s_ED_out*(s_ET_ow_o+s_ET_ow_i)*(1/24)*s_RadSpec!T2*s_RadSpec!O2*1</f>
        <v>2.9569605598458088E-3</v>
      </c>
      <c r="J2" s="58"/>
      <c r="K2" s="58">
        <f>IFERROR((s_DL/(s_RadSpec!E2*s_EF_ow*(1/365)*s_ED_out*s_RadSpec!O2*(s_ET_ow_o+s_ET_ow_i)*(1/24)*s_RadSpec!T2))*1,".")</f>
        <v>159930.45372283383</v>
      </c>
      <c r="L2" s="58">
        <f>IFERROR((s_DL/(s_RadSpec!K2*s_EF_ow*(1/365)*s_ED_out*s_RadSpec!P2*(s_ET_ow_o+s_ET_ow_i)*(1/24)*s_RadSpec!U2))*1,".")</f>
        <v>1171747.4166652781</v>
      </c>
      <c r="M2" s="58">
        <f>IFERROR((s_DL/(s_RadSpec!L2*s_EF_ow*(1/365)*s_ED_out*s_RadSpec!Q2*(s_ET_ow_o+s_ET_ow_i)*(1/24)*s_RadSpec!V2))*1,".")</f>
        <v>304680.88075569406</v>
      </c>
      <c r="N2" s="58">
        <f>IFERROR((s_DL/(s_RadSpec!M2*s_EF_ow*(1/365)*s_ED_out*s_RadSpec!R2*(s_ET_ow_o+s_ET_ow_i)*(1/24)*s_RadSpec!W2))*1,".")</f>
        <v>187870.76064727246</v>
      </c>
      <c r="O2" s="58">
        <f>IFERROR((s_DL/(s_RadSpec!I2*s_EF_ow*(1/365)*s_ED_out*s_RadSpec!N2*(s_ET_ow_o+s_ET_ow_i)*(1/24)*s_RadSpec!S2))*1,".")</f>
        <v>8766619.3617310077</v>
      </c>
      <c r="P2" s="65">
        <f>s_C*s_EF_ow*(1/365)*s_ED_out*(s_ET_ow_o+s_ET_ow_i)*(1/24)*s_RadSpec!T2*s_RadSpec!O2*1</f>
        <v>2.9569605598458088E-3</v>
      </c>
      <c r="Q2" s="65">
        <f>s_C*s_EF_ow*(1/365)*s_ED_out*(s_ET_ow_o+s_ET_ow_i)*(1/24)*s_RadSpec!U2*s_RadSpec!P2*1</f>
        <v>1.4624401381000114E-3</v>
      </c>
      <c r="R2" s="65">
        <f>s_C*s_EF_ow*(1/365)*s_ED_out*(s_ET_ow_o+s_ET_ow_i)*(1/24)*s_RadSpec!V2*s_RadSpec!Q2*1</f>
        <v>2.1532168364360154E-3</v>
      </c>
      <c r="S2" s="65">
        <f>s_C*s_EF_ow*(1/365)*s_ED_out*(s_ET_ow_o+s_ET_ow_i)*(1/24)*s_RadSpec!W2*s_RadSpec!R2*1</f>
        <v>2.5904263506233653E-3</v>
      </c>
      <c r="T2" s="65">
        <f>s_C*s_EF_ow*(1/365)*s_ED_out*(s_ET_ow_o+s_ET_ow_i)*(1/24)*s_RadSpec!S2*s_RadSpec!N2*1</f>
        <v>1.8480742505459595E-4</v>
      </c>
      <c r="U2" s="58">
        <f>IFERROR(s_DL/(s_RadSpec!F2*s_EF_ow*s_ED_out*(s_ET_ow_o+s_ET_ow_i)*(1/24)*s_IRA_ow),".")</f>
        <v>0.42823572235336943</v>
      </c>
      <c r="V2" s="58">
        <f>IFERROR(s_DL/(s_RadSpec!H2*s_EF_ow*(1/365)*s_ED_out*(s_ET_ow_o+s_ET_ow_i)*(1/24)*s_GSF_a),".")</f>
        <v>0.75321353913374245</v>
      </c>
      <c r="W2" s="58">
        <f>IFERROR(IF(AND(U2&lt;&gt;".",V2&lt;&gt;"."),1/((1/U2)+(1/V2)),IF(AND(U2&lt;&gt;".",V2="."),1/((1/U2)),IF(AND(U2=".",V2&lt;&gt;"."),1/((1/V2)),IF(AND(U2=".",V2="."),".")))),".")</f>
        <v>0.27301463933480541</v>
      </c>
      <c r="X2" s="65">
        <f t="shared" ref="X2:X30" si="3">s_C*s_EF_ow*s_ED_out*(s_ET_ow_o+s_ET_ow_i)*(1/24)*s_IRA_ow*1</f>
        <v>1718.75</v>
      </c>
      <c r="Y2" s="65">
        <f t="shared" ref="Y2:Y30" si="4">s_C*s_EF_ow*(1/365)*s_ED_out*(s_ET_ow_o+s_ET_ow_i)*(1/24)*s_GSF_a*1</f>
        <v>0.3139269406392694</v>
      </c>
      <c r="Z2" s="58"/>
    </row>
    <row r="3" spans="1:26" x14ac:dyDescent="0.25">
      <c r="A3" s="66" t="s">
        <v>1</v>
      </c>
      <c r="B3" s="61" t="s">
        <v>261</v>
      </c>
      <c r="C3" s="58">
        <f>IFERROR((s_DL/(s_RadSpec!G3*s_EF_ow*s_ED_out*s_IRS_ow*(1/1000)))*1,".")</f>
        <v>2408.8259382377028</v>
      </c>
      <c r="D3" s="58">
        <f>IFERROR(IF(A3="H-3",(s_DL/(s_RadSpec!F3*s_EF_ow*s_ED_out*(s_ET_ow_o+s_ET_ow_i)*(1/24)*s_IRA_ow*(1/17)*1000))*1,(s_DL/(s_RadSpec!F3*s_EF_ow*s_ED_out*(s_ET_ow_o+s_ET_ow_i)*(1/24)*s_IRA_ow*(1/s_PEF_wind)*1000))*1),".")</f>
        <v>12432.201130883708</v>
      </c>
      <c r="E3" s="58">
        <f>IFERROR((s_DL/(s_RadSpec!E3*s_EF_ow*(1/365)*s_ED_out*s_RadSpec!O3*(s_ET_ow_o+s_ET_ow_i)*(1/24)*s_RadSpec!T3))*1,".")</f>
        <v>29839259.9835575</v>
      </c>
      <c r="F3" s="58">
        <f t="shared" si="0"/>
        <v>2017.7163892834158</v>
      </c>
      <c r="G3" s="65">
        <f t="shared" si="1"/>
        <v>13.75</v>
      </c>
      <c r="H3" s="65">
        <f t="shared" si="2"/>
        <v>5.5401465066476623E-3</v>
      </c>
      <c r="I3" s="65">
        <f>s_C*s_EF_ow*(1/365)*s_ED_out*(s_ET_ow_o+s_ET_ow_i)*(1/24)*s_RadSpec!T3*s_RadSpec!O3*1</f>
        <v>2.2538344456152668E-5</v>
      </c>
      <c r="J3" s="58"/>
      <c r="K3" s="58">
        <f>IFERROR((s_DL/(s_RadSpec!E3*s_EF_ow*(1/365)*s_ED_out*s_RadSpec!O3*(s_ET_ow_o+s_ET_ow_i)*(1/24)*s_RadSpec!T3))*1,".")</f>
        <v>29839259.9835575</v>
      </c>
      <c r="L3" s="58">
        <f>IFERROR((s_DL/(s_RadSpec!K3*s_EF_ow*(1/365)*s_ED_out*s_RadSpec!P3*(s_ET_ow_o+s_ET_ow_i)*(1/24)*s_RadSpec!U3))*1,".")</f>
        <v>84959836.812055528</v>
      </c>
      <c r="M3" s="58">
        <f>IFERROR((s_DL/(s_RadSpec!L3*s_EF_ow*(1/365)*s_ED_out*s_RadSpec!Q3*(s_ET_ow_o+s_ET_ow_i)*(1/24)*s_RadSpec!V3))*1,".")</f>
        <v>34120787.016311534</v>
      </c>
      <c r="N3" s="58">
        <f>IFERROR((s_DL/(s_RadSpec!M3*s_EF_ow*(1/365)*s_ED_out*s_RadSpec!R3*(s_ET_ow_o+s_ET_ow_i)*(1/24)*s_RadSpec!W3))*1,".")</f>
        <v>32697862.353526425</v>
      </c>
      <c r="O3" s="58">
        <f>IFERROR((s_DL/(s_RadSpec!I3*s_EF_ow*(1/365)*s_ED_out*s_RadSpec!N3*(s_ET_ow_o+s_ET_ow_i)*(1/24)*s_RadSpec!S3))*1,".")</f>
        <v>94623699.056565315</v>
      </c>
      <c r="P3" s="65">
        <f>s_C*s_EF_ow*(1/365)*s_ED_out*(s_ET_ow_o+s_ET_ow_i)*(1/24)*s_RadSpec!T3*s_RadSpec!O3*1</f>
        <v>2.2538344456152668E-5</v>
      </c>
      <c r="Q3" s="65">
        <f>s_C*s_EF_ow*(1/365)*s_ED_out*(s_ET_ow_o+s_ET_ow_i)*(1/24)*s_RadSpec!U3*s_RadSpec!P3*1</f>
        <v>1.6073978812021164E-5</v>
      </c>
      <c r="R3" s="65">
        <f>s_C*s_EF_ow*(1/365)*s_ED_out*(s_ET_ow_o+s_ET_ow_i)*(1/24)*s_RadSpec!V3*s_RadSpec!Q3*1</f>
        <v>2.120178218496558E-5</v>
      </c>
      <c r="S3" s="65">
        <f>s_C*s_EF_ow*(1/365)*s_ED_out*(s_ET_ow_o+s_ET_ow_i)*(1/24)*s_RadSpec!W3*s_RadSpec!R3*1</f>
        <v>2.0567935376166264E-5</v>
      </c>
      <c r="T3" s="65">
        <f>s_C*s_EF_ow*(1/365)*s_ED_out*(s_ET_ow_o+s_ET_ow_i)*(1/24)*s_RadSpec!S3*s_RadSpec!N3*1</f>
        <v>1.036738155380679E-5</v>
      </c>
      <c r="U3" s="58">
        <f>IFERROR(s_DL/(s_RadSpec!F3*s_EF_ow*s_ED_out*(s_ET_ow_o+s_ET_ow_i)*(1/24)*s_IRA_ow),".")</f>
        <v>4.0073434568847412E-2</v>
      </c>
      <c r="V3" s="58">
        <f>IFERROR(s_DL/(s_RadSpec!H3*s_EF_ow*(1/365)*s_ED_out*(s_ET_ow_o+s_ET_ow_i)*(1/24)*s_GSF_a),".")</f>
        <v>0.63440307016324149</v>
      </c>
      <c r="W3" s="58">
        <f t="shared" ref="W3:W30" si="5">IFERROR(IF(AND(U3&lt;&gt;".",V3&lt;&gt;"."),1/((1/U3)+(1/V3)),IF(AND(U3&lt;&gt;".",V3="."),1/((1/U3)),IF(AND(U3=".",V3&lt;&gt;"."),1/((1/V3)),IF(AND(U3=".",V3="."),".")))),".")</f>
        <v>3.769250632764564E-2</v>
      </c>
      <c r="X3" s="65">
        <f t="shared" si="3"/>
        <v>1718.75</v>
      </c>
      <c r="Y3" s="65">
        <f t="shared" si="4"/>
        <v>0.3139269406392694</v>
      </c>
      <c r="Z3" s="61"/>
    </row>
    <row r="4" spans="1:26" x14ac:dyDescent="0.25">
      <c r="A4" s="64" t="s">
        <v>2</v>
      </c>
      <c r="B4" s="61" t="s">
        <v>274</v>
      </c>
      <c r="C4" s="58" t="str">
        <f>IFERROR((s_DL/(s_RadSpec!G4*s_EF_ow*s_ED_out*s_IRS_ow*(1/1000)))*1,".")</f>
        <v>.</v>
      </c>
      <c r="D4" s="58" t="str">
        <f>IFERROR(IF(A4="H-3",(s_DL/(s_RadSpec!F4*s_EF_ow*s_ED_out*(s_ET_ow_o+s_ET_ow_i)*(1/24)*s_IRA_ow*(1/17)*1000))*1,(s_DL/(s_RadSpec!F4*s_EF_ow*s_ED_out*(s_ET_ow_o+s_ET_ow_i)*(1/24)*s_IRA_ow*(1/s_PEF_wind)*1000))*1),".")</f>
        <v>.</v>
      </c>
      <c r="E4" s="58">
        <f>IFERROR((s_DL/(s_RadSpec!E4*s_EF_ow*(1/365)*s_ED_out*s_RadSpec!O4*(s_ET_ow_o+s_ET_ow_i)*(1/24)*s_RadSpec!T4))*1,".")</f>
        <v>3481168.9029430016</v>
      </c>
      <c r="F4" s="58">
        <f t="shared" si="0"/>
        <v>3481168.9029430011</v>
      </c>
      <c r="G4" s="65">
        <f t="shared" si="1"/>
        <v>13.75</v>
      </c>
      <c r="H4" s="65">
        <f t="shared" si="2"/>
        <v>5.5401465066476623E-3</v>
      </c>
      <c r="I4" s="65">
        <f>s_C*s_EF_ow*(1/365)*s_ED_out*(s_ET_ow_o+s_ET_ow_i)*(1/24)*s_RadSpec!T4*s_RadSpec!O4*1</f>
        <v>6.0543052837573373E-3</v>
      </c>
      <c r="J4" s="58"/>
      <c r="K4" s="58">
        <f>IFERROR((s_DL/(s_RadSpec!E4*s_EF_ow*(1/365)*s_ED_out*s_RadSpec!O4*(s_ET_ow_o+s_ET_ow_i)*(1/24)*s_RadSpec!T4))*1,".")</f>
        <v>3481168.9029430016</v>
      </c>
      <c r="L4" s="58">
        <f>IFERROR((s_DL/(s_RadSpec!K4*s_EF_ow*(1/365)*s_ED_out*s_RadSpec!P4*(s_ET_ow_o+s_ET_ow_i)*(1/24)*s_RadSpec!U4))*1,".")</f>
        <v>25050787.898753647</v>
      </c>
      <c r="M4" s="58">
        <f>IFERROR((s_DL/(s_RadSpec!L4*s_EF_ow*(1/365)*s_ED_out*s_RadSpec!Q4*(s_ET_ow_o+s_ET_ow_i)*(1/24)*s_RadSpec!V4))*1,".")</f>
        <v>6455185.035794694</v>
      </c>
      <c r="N4" s="58">
        <f>IFERROR((s_DL/(s_RadSpec!M4*s_EF_ow*(1/365)*s_ED_out*s_RadSpec!R4*(s_ET_ow_o+s_ET_ow_i)*(1/24)*s_RadSpec!W4))*1,".")</f>
        <v>3802903.0746134454</v>
      </c>
      <c r="O4" s="58">
        <f>IFERROR((s_DL/(s_RadSpec!I4*s_EF_ow*(1/365)*s_ED_out*s_RadSpec!N4*(s_ET_ow_o+s_ET_ow_i)*(1/24)*s_RadSpec!S4))*1,".")</f>
        <v>46895506.783773392</v>
      </c>
      <c r="P4" s="65">
        <f>s_C*s_EF_ow*(1/365)*s_ED_out*(s_ET_ow_o+s_ET_ow_i)*(1/24)*s_RadSpec!T4*s_RadSpec!O4*1</f>
        <v>6.0543052837573373E-3</v>
      </c>
      <c r="Q4" s="65">
        <f>s_C*s_EF_ow*(1/365)*s_ED_out*(s_ET_ow_o+s_ET_ow_i)*(1/24)*s_RadSpec!U4*s_RadSpec!P4*1</f>
        <v>3.7100456621004555E-3</v>
      </c>
      <c r="R4" s="65">
        <f>s_C*s_EF_ow*(1/365)*s_ED_out*(s_ET_ow_o+s_ET_ow_i)*(1/24)*s_RadSpec!V4*s_RadSpec!Q4*1</f>
        <v>5.1573711676451417E-3</v>
      </c>
      <c r="S4" s="65">
        <f>s_C*s_EF_ow*(1/365)*s_ED_out*(s_ET_ow_o+s_ET_ow_i)*(1/24)*s_RadSpec!W4*s_RadSpec!R4*1</f>
        <v>5.92463275380132E-3</v>
      </c>
      <c r="T4" s="65">
        <f>s_C*s_EF_ow*(1/365)*s_ED_out*(s_ET_ow_o+s_ET_ow_i)*(1/24)*s_RadSpec!S4*s_RadSpec!N4*1</f>
        <v>2.0089466645051481E-3</v>
      </c>
      <c r="U4" s="58" t="str">
        <f>IFERROR(s_DL/(s_RadSpec!F4*s_EF_ow*s_ED_out*(s_ET_ow_o+s_ET_ow_i)*(1/24)*s_IRA_ow),".")</f>
        <v>.</v>
      </c>
      <c r="V4" s="58">
        <f>IFERROR(s_DL/(s_RadSpec!H4*s_EF_ow*(1/365)*s_ED_out*(s_ET_ow_o+s_ET_ow_i)*(1/24)*s_GSF_a),".")</f>
        <v>40.218760674499833</v>
      </c>
      <c r="W4" s="58">
        <f t="shared" si="5"/>
        <v>40.218760674499833</v>
      </c>
      <c r="X4" s="65">
        <f t="shared" si="3"/>
        <v>1718.75</v>
      </c>
      <c r="Y4" s="65">
        <f t="shared" si="4"/>
        <v>0.3139269406392694</v>
      </c>
      <c r="Z4" s="61"/>
    </row>
    <row r="5" spans="1:26" x14ac:dyDescent="0.25">
      <c r="A5" s="64" t="s">
        <v>3</v>
      </c>
      <c r="B5" s="61" t="s">
        <v>274</v>
      </c>
      <c r="C5" s="58" t="str">
        <f>IFERROR((s_DL/(s_RadSpec!G5*s_EF_ow*s_ED_out*s_IRS_ow*(1/1000)))*1,".")</f>
        <v>.</v>
      </c>
      <c r="D5" s="58" t="str">
        <f>IFERROR(IF(A5="H-3",(s_DL/(s_RadSpec!F5*s_EF_ow*s_ED_out*(s_ET_ow_o+s_ET_ow_i)*(1/24)*s_IRA_ow*(1/17)*1000))*1,(s_DL/(s_RadSpec!F5*s_EF_ow*s_ED_out*(s_ET_ow_o+s_ET_ow_i)*(1/24)*s_IRA_ow*(1/s_PEF_wind)*1000))*1),".")</f>
        <v>.</v>
      </c>
      <c r="E5" s="58" t="str">
        <f>IFERROR((s_DL/(s_RadSpec!E5*s_EF_ow*(1/365)*s_ED_out*s_RadSpec!O5*(s_ET_ow_o+s_ET_ow_i)*(1/24)*s_RadSpec!T5))*1,".")</f>
        <v>.</v>
      </c>
      <c r="F5" s="58">
        <f t="shared" si="0"/>
        <v>0</v>
      </c>
      <c r="G5" s="65">
        <f t="shared" si="1"/>
        <v>13.75</v>
      </c>
      <c r="H5" s="65">
        <f t="shared" si="2"/>
        <v>5.5401465066476623E-3</v>
      </c>
      <c r="I5" s="65">
        <f>s_C*s_EF_ow*(1/365)*s_ED_out*(s_ET_ow_o+s_ET_ow_i)*(1/24)*s_RadSpec!T5*s_RadSpec!O5*1</f>
        <v>0</v>
      </c>
      <c r="J5" s="58"/>
      <c r="K5" s="58" t="str">
        <f>IFERROR((s_DL/(s_RadSpec!E5*s_EF_ow*(1/365)*s_ED_out*s_RadSpec!O5*(s_ET_ow_o+s_ET_ow_i)*(1/24)*s_RadSpec!T5))*1,".")</f>
        <v>.</v>
      </c>
      <c r="L5" s="58" t="str">
        <f>IFERROR((s_DL/(s_RadSpec!K5*s_EF_ow*(1/365)*s_ED_out*s_RadSpec!P5*(s_ET_ow_o+s_ET_ow_i)*(1/24)*s_RadSpec!U5))*1,".")</f>
        <v>.</v>
      </c>
      <c r="M5" s="58" t="str">
        <f>IFERROR((s_DL/(s_RadSpec!L5*s_EF_ow*(1/365)*s_ED_out*s_RadSpec!Q5*(s_ET_ow_o+s_ET_ow_i)*(1/24)*s_RadSpec!V5))*1,".")</f>
        <v>.</v>
      </c>
      <c r="N5" s="58" t="str">
        <f>IFERROR((s_DL/(s_RadSpec!M5*s_EF_ow*(1/365)*s_ED_out*s_RadSpec!R5*(s_ET_ow_o+s_ET_ow_i)*(1/24)*s_RadSpec!W5))*1,".")</f>
        <v>.</v>
      </c>
      <c r="O5" s="58" t="str">
        <f>IFERROR((s_DL/(s_RadSpec!I5*s_EF_ow*(1/365)*s_ED_out*s_RadSpec!N5*(s_ET_ow_o+s_ET_ow_i)*(1/24)*s_RadSpec!S5))*1,".")</f>
        <v>.</v>
      </c>
      <c r="P5" s="65">
        <f>s_C*s_EF_ow*(1/365)*s_ED_out*(s_ET_ow_o+s_ET_ow_i)*(1/24)*s_RadSpec!T5*s_RadSpec!O5*1</f>
        <v>0</v>
      </c>
      <c r="Q5" s="65">
        <f>s_C*s_EF_ow*(1/365)*s_ED_out*(s_ET_ow_o+s_ET_ow_i)*(1/24)*s_RadSpec!U5*s_RadSpec!P5*1</f>
        <v>0</v>
      </c>
      <c r="R5" s="65">
        <f>s_C*s_EF_ow*(1/365)*s_ED_out*(s_ET_ow_o+s_ET_ow_i)*(1/24)*s_RadSpec!V5*s_RadSpec!Q5*1</f>
        <v>0</v>
      </c>
      <c r="S5" s="65">
        <f>s_C*s_EF_ow*(1/365)*s_ED_out*(s_ET_ow_o+s_ET_ow_i)*(1/24)*s_RadSpec!W5*s_RadSpec!R5*1</f>
        <v>0</v>
      </c>
      <c r="T5" s="65">
        <f>s_C*s_EF_ow*(1/365)*s_ED_out*(s_ET_ow_o+s_ET_ow_i)*(1/24)*s_RadSpec!S5*s_RadSpec!N5*1</f>
        <v>0</v>
      </c>
      <c r="U5" s="58" t="str">
        <f>IFERROR(s_DL/(s_RadSpec!F5*s_EF_ow*s_ED_out*(s_ET_ow_o+s_ET_ow_i)*(1/24)*s_IRA_ow),".")</f>
        <v>.</v>
      </c>
      <c r="V5" s="58">
        <f>IFERROR(s_DL/(s_RadSpec!H5*s_EF_ow*(1/365)*s_ED_out*(s_ET_ow_o+s_ET_ow_i)*(1/24)*s_GSF_a),".")</f>
        <v>435.01924811193703</v>
      </c>
      <c r="W5" s="58">
        <f t="shared" si="5"/>
        <v>435.01924811193697</v>
      </c>
      <c r="X5" s="65">
        <f t="shared" si="3"/>
        <v>1718.75</v>
      </c>
      <c r="Y5" s="65">
        <f t="shared" si="4"/>
        <v>0.3139269406392694</v>
      </c>
      <c r="Z5" s="61"/>
    </row>
    <row r="6" spans="1:26" x14ac:dyDescent="0.25">
      <c r="A6" s="64" t="s">
        <v>4</v>
      </c>
      <c r="B6" s="61" t="s">
        <v>274</v>
      </c>
      <c r="C6" s="58" t="str">
        <f>IFERROR((s_DL/(s_RadSpec!G6*s_EF_ow*s_ED_out*s_IRS_ow*(1/1000)))*1,".")</f>
        <v>.</v>
      </c>
      <c r="D6" s="58" t="str">
        <f>IFERROR(IF(A6="H-3",(s_DL/(s_RadSpec!F6*s_EF_ow*s_ED_out*(s_ET_ow_o+s_ET_ow_i)*(1/24)*s_IRA_ow*(1/17)*1000))*1,(s_DL/(s_RadSpec!F6*s_EF_ow*s_ED_out*(s_ET_ow_o+s_ET_ow_i)*(1/24)*s_IRA_ow*(1/s_PEF_wind)*1000))*1),".")</f>
        <v>.</v>
      </c>
      <c r="E6" s="58">
        <f>IFERROR((s_DL/(s_RadSpec!E6*s_EF_ow*(1/365)*s_ED_out*s_RadSpec!O6*(s_ET_ow_o+s_ET_ow_i)*(1/24)*s_RadSpec!T6))*1,".")</f>
        <v>627.70962645068357</v>
      </c>
      <c r="F6" s="58">
        <f t="shared" si="0"/>
        <v>627.70962645068357</v>
      </c>
      <c r="G6" s="65">
        <f t="shared" si="1"/>
        <v>13.75</v>
      </c>
      <c r="H6" s="65">
        <f t="shared" si="2"/>
        <v>5.5401465066476623E-3</v>
      </c>
      <c r="I6" s="65">
        <f>s_C*s_EF_ow*(1/365)*s_ED_out*(s_ET_ow_o+s_ET_ow_i)*(1/24)*s_RadSpec!T6*s_RadSpec!O6*1</f>
        <v>1.177947061006503E-2</v>
      </c>
      <c r="J6" s="58"/>
      <c r="K6" s="58">
        <f>IFERROR((s_DL/(s_RadSpec!E6*s_EF_ow*(1/365)*s_ED_out*s_RadSpec!O6*(s_ET_ow_o+s_ET_ow_i)*(1/24)*s_RadSpec!T6))*1,".")</f>
        <v>627.70962645068357</v>
      </c>
      <c r="L6" s="58">
        <f>IFERROR((s_DL/(s_RadSpec!K6*s_EF_ow*(1/365)*s_ED_out*s_RadSpec!P6*(s_ET_ow_o+s_ET_ow_i)*(1/24)*s_RadSpec!U6))*1,".")</f>
        <v>5891.6987155374491</v>
      </c>
      <c r="M6" s="58">
        <f>IFERROR((s_DL/(s_RadSpec!L6*s_EF_ow*(1/365)*s_ED_out*s_RadSpec!Q6*(s_ET_ow_o+s_ET_ow_i)*(1/24)*s_RadSpec!V6))*1,".")</f>
        <v>1455.1821479402183</v>
      </c>
      <c r="N6" s="58">
        <f>IFERROR((s_DL/(s_RadSpec!M6*s_EF_ow*(1/365)*s_ED_out*s_RadSpec!R6*(s_ET_ow_o+s_ET_ow_i)*(1/24)*s_RadSpec!W6))*1,".")</f>
        <v>769.86498176331497</v>
      </c>
      <c r="O6" s="58">
        <f>IFERROR((s_DL/(s_RadSpec!I6*s_EF_ow*(1/365)*s_ED_out*s_RadSpec!N6*(s_ET_ow_o+s_ET_ow_i)*(1/24)*s_RadSpec!S6))*1,".")</f>
        <v>9866.7789283092516</v>
      </c>
      <c r="P6" s="65">
        <f>s_C*s_EF_ow*(1/365)*s_ED_out*(s_ET_ow_o+s_ET_ow_i)*(1/24)*s_RadSpec!T6*s_RadSpec!O6*1</f>
        <v>1.177947061006503E-2</v>
      </c>
      <c r="Q6" s="65">
        <f>s_C*s_EF_ow*(1/365)*s_ED_out*(s_ET_ow_o+s_ET_ow_i)*(1/24)*s_RadSpec!U6*s_RadSpec!P6*1</f>
        <v>6.3098655558113661E-3</v>
      </c>
      <c r="R6" s="65">
        <f>s_C*s_EF_ow*(1/365)*s_ED_out*(s_ET_ow_o+s_ET_ow_i)*(1/24)*s_RadSpec!V6*s_RadSpec!Q6*1</f>
        <v>8.9291178270489088E-3</v>
      </c>
      <c r="S6" s="65">
        <f>s_C*s_EF_ow*(1/365)*s_ED_out*(s_ET_ow_o+s_ET_ow_i)*(1/24)*s_RadSpec!W6*s_RadSpec!R6*1</f>
        <v>1.0797487130267869E-2</v>
      </c>
      <c r="T6" s="65">
        <f>s_C*s_EF_ow*(1/365)*s_ED_out*(s_ET_ow_o+s_ET_ow_i)*(1/24)*s_RadSpec!S6*s_RadSpec!N6*1</f>
        <v>3.7564212328767108E-3</v>
      </c>
      <c r="U6" s="58" t="str">
        <f>IFERROR(s_DL/(s_RadSpec!F6*s_EF_ow*s_ED_out*(s_ET_ow_o+s_ET_ow_i)*(1/24)*s_IRA_ow),".")</f>
        <v>.</v>
      </c>
      <c r="V6" s="58">
        <f>IFERROR(s_DL/(s_RadSpec!H6*s_EF_ow*(1/365)*s_ED_out*(s_ET_ow_o+s_ET_ow_i)*(1/24)*s_GSF_a),".")</f>
        <v>1.5848284875453471E-2</v>
      </c>
      <c r="W6" s="58">
        <f t="shared" si="5"/>
        <v>1.5848284875453471E-2</v>
      </c>
      <c r="X6" s="65">
        <f t="shared" si="3"/>
        <v>1718.75</v>
      </c>
      <c r="Y6" s="65">
        <f t="shared" si="4"/>
        <v>0.3139269406392694</v>
      </c>
      <c r="Z6" s="61"/>
    </row>
    <row r="7" spans="1:26" x14ac:dyDescent="0.25">
      <c r="A7" s="64" t="s">
        <v>5</v>
      </c>
      <c r="B7" s="61" t="s">
        <v>274</v>
      </c>
      <c r="C7" s="58">
        <f>IFERROR((s_DL/(s_RadSpec!G7*s_EF_ow*s_ED_out*s_IRS_ow*(1/1000)))*1,".")</f>
        <v>375114.87893167278</v>
      </c>
      <c r="D7" s="58">
        <f>IFERROR(IF(A7="H-3",(s_DL/(s_RadSpec!F7*s_EF_ow*s_ED_out*(s_ET_ow_o+s_ET_ow_i)*(1/24)*s_IRA_ow*(1/17)*1000))*1,(s_DL/(s_RadSpec!F7*s_EF_ow*s_ED_out*(s_ET_ow_o+s_ET_ow_i)*(1/24)*s_IRA_ow*(1/s_PEF_wind)*1000))*1),".")</f>
        <v>8353417.3352033682</v>
      </c>
      <c r="E7" s="58">
        <f>IFERROR((s_DL/(s_RadSpec!E7*s_EF_ow*(1/365)*s_ED_out*s_RadSpec!O7*(s_ET_ow_o+s_ET_ow_i)*(1/24)*s_RadSpec!T7))*1,".")</f>
        <v>839022.2014605056</v>
      </c>
      <c r="F7" s="58">
        <f t="shared" si="0"/>
        <v>251418.94187718927</v>
      </c>
      <c r="G7" s="65">
        <f t="shared" si="1"/>
        <v>13.75</v>
      </c>
      <c r="H7" s="65">
        <f t="shared" si="2"/>
        <v>5.5401465066476623E-3</v>
      </c>
      <c r="I7" s="65">
        <f>s_C*s_EF_ow*(1/365)*s_ED_out*(s_ET_ow_o+s_ET_ow_i)*(1/24)*s_RadSpec!T7*s_RadSpec!O7*1</f>
        <v>5.4440494769088504E-3</v>
      </c>
      <c r="J7" s="58"/>
      <c r="K7" s="58">
        <f>IFERROR((s_DL/(s_RadSpec!E7*s_EF_ow*(1/365)*s_ED_out*s_RadSpec!O7*(s_ET_ow_o+s_ET_ow_i)*(1/24)*s_RadSpec!T7))*1,".")</f>
        <v>839022.2014605056</v>
      </c>
      <c r="L7" s="58">
        <f>IFERROR((s_DL/(s_RadSpec!K7*s_EF_ow*(1/365)*s_ED_out*s_RadSpec!P7*(s_ET_ow_o+s_ET_ow_i)*(1/24)*s_RadSpec!U7))*1,".")</f>
        <v>2327921.6300107753</v>
      </c>
      <c r="M7" s="58">
        <f>IFERROR((s_DL/(s_RadSpec!L7*s_EF_ow*(1/365)*s_ED_out*s_RadSpec!Q7*(s_ET_ow_o+s_ET_ow_i)*(1/24)*s_RadSpec!V7))*1,".")</f>
        <v>1179112.0820385634</v>
      </c>
      <c r="N7" s="58">
        <f>IFERROR((s_DL/(s_RadSpec!M7*s_EF_ow*(1/365)*s_ED_out*s_RadSpec!R7*(s_ET_ow_o+s_ET_ow_i)*(1/24)*s_RadSpec!W7))*1,".")</f>
        <v>918377.36308965657</v>
      </c>
      <c r="O7" s="58">
        <f>IFERROR((s_DL/(s_RadSpec!I7*s_EF_ow*(1/365)*s_ED_out*s_RadSpec!N7*(s_ET_ow_o+s_ET_ow_i)*(1/24)*s_RadSpec!S7))*1,".")</f>
        <v>304692.64651778154</v>
      </c>
      <c r="P7" s="65">
        <f>s_C*s_EF_ow*(1/365)*s_ED_out*(s_ET_ow_o+s_ET_ow_i)*(1/24)*s_RadSpec!T7*s_RadSpec!O7*1</f>
        <v>5.4440494769088504E-3</v>
      </c>
      <c r="Q7" s="65">
        <f>s_C*s_EF_ow*(1/365)*s_ED_out*(s_ET_ow_o+s_ET_ow_i)*(1/24)*s_RadSpec!U7*s_RadSpec!P7*1</f>
        <v>3.4220432918540189E-3</v>
      </c>
      <c r="R7" s="65">
        <f>s_C*s_EF_ow*(1/365)*s_ED_out*(s_ET_ow_o+s_ET_ow_i)*(1/24)*s_RadSpec!V7*s_RadSpec!Q7*1</f>
        <v>4.6709129511677281E-3</v>
      </c>
      <c r="S7" s="65">
        <f>s_C*s_EF_ow*(1/365)*s_ED_out*(s_ET_ow_o+s_ET_ow_i)*(1/24)*s_RadSpec!W7*s_RadSpec!R7*1</f>
        <v>5.0776185241558167E-3</v>
      </c>
      <c r="T7" s="65">
        <f>s_C*s_EF_ow*(1/365)*s_ED_out*(s_ET_ow_o+s_ET_ow_i)*(1/24)*s_RadSpec!S7*s_RadSpec!N7*1</f>
        <v>1.9996611449966122E-3</v>
      </c>
      <c r="U7" s="58">
        <f>IFERROR(s_DL/(s_RadSpec!F7*s_EF_ow*s_ED_out*(s_ET_ow_o+s_ET_ow_i)*(1/24)*s_IRA_ow),".")</f>
        <v>26.926054323314599</v>
      </c>
      <c r="V7" s="58">
        <f>IFERROR(s_DL/(s_RadSpec!H7*s_EF_ow*(1/365)*s_ED_out*(s_ET_ow_o+s_ET_ow_i)*(1/24)*s_GSF_a),".")</f>
        <v>1.6523986943786755</v>
      </c>
      <c r="W7" s="58">
        <f t="shared" si="5"/>
        <v>1.556857433153167</v>
      </c>
      <c r="X7" s="65">
        <f t="shared" si="3"/>
        <v>1718.75</v>
      </c>
      <c r="Y7" s="65">
        <f t="shared" si="4"/>
        <v>0.3139269406392694</v>
      </c>
      <c r="Z7" s="61"/>
    </row>
    <row r="8" spans="1:26" x14ac:dyDescent="0.25">
      <c r="A8" s="64" t="s">
        <v>6</v>
      </c>
      <c r="B8" s="61" t="s">
        <v>274</v>
      </c>
      <c r="C8" s="58">
        <f>IFERROR((s_DL/(s_RadSpec!G8*s_EF_ow*s_ED_out*s_IRS_ow*(1/1000)))*1,".")</f>
        <v>2481820.6636388451</v>
      </c>
      <c r="D8" s="58">
        <f>IFERROR(IF(A8="H-3",(s_DL/(s_RadSpec!F8*s_EF_ow*s_ED_out*(s_ET_ow_o+s_ET_ow_i)*(1/24)*s_IRA_ow*(1/17)*1000))*1,(s_DL/(s_RadSpec!F8*s_EF_ow*s_ED_out*(s_ET_ow_o+s_ET_ow_i)*(1/24)*s_IRA_ow*(1/s_PEF_wind)*1000))*1),".")</f>
        <v>34354899.463089913</v>
      </c>
      <c r="E8" s="58">
        <f>IFERROR((s_DL/(s_RadSpec!E8*s_EF_ow*(1/365)*s_ED_out*s_RadSpec!O8*(s_ET_ow_o+s_ET_ow_i)*(1/24)*s_RadSpec!T8))*1,".")</f>
        <v>3840.2491876324025</v>
      </c>
      <c r="F8" s="58">
        <f t="shared" si="0"/>
        <v>3833.8882559250369</v>
      </c>
      <c r="G8" s="65">
        <f t="shared" si="1"/>
        <v>13.75</v>
      </c>
      <c r="H8" s="65">
        <f t="shared" si="2"/>
        <v>5.5401465066476623E-3</v>
      </c>
      <c r="I8" s="65">
        <f>s_C*s_EF_ow*(1/365)*s_ED_out*(s_ET_ow_o+s_ET_ow_i)*(1/24)*s_RadSpec!T8*s_RadSpec!O8*1</f>
        <v>9.4701293759512899E-3</v>
      </c>
      <c r="J8" s="58"/>
      <c r="K8" s="58">
        <f>IFERROR((s_DL/(s_RadSpec!E8*s_EF_ow*(1/365)*s_ED_out*s_RadSpec!O8*(s_ET_ow_o+s_ET_ow_i)*(1/24)*s_RadSpec!T8))*1,".")</f>
        <v>3840.2491876324025</v>
      </c>
      <c r="L8" s="58">
        <f>IFERROR((s_DL/(s_RadSpec!K8*s_EF_ow*(1/365)*s_ED_out*s_RadSpec!P8*(s_ET_ow_o+s_ET_ow_i)*(1/24)*s_RadSpec!U8))*1,".")</f>
        <v>32631.854502636783</v>
      </c>
      <c r="M8" s="58">
        <f>IFERROR((s_DL/(s_RadSpec!L8*s_EF_ow*(1/365)*s_ED_out*s_RadSpec!Q8*(s_ET_ow_o+s_ET_ow_i)*(1/24)*s_RadSpec!V8))*1,".")</f>
        <v>8529.4966217584952</v>
      </c>
      <c r="N8" s="58">
        <f>IFERROR((s_DL/(s_RadSpec!M8*s_EF_ow*(1/365)*s_ED_out*s_RadSpec!R8*(s_ET_ow_o+s_ET_ow_i)*(1/24)*s_RadSpec!W8))*1,".")</f>
        <v>5151.5870790326062</v>
      </c>
      <c r="O8" s="58">
        <f>IFERROR((s_DL/(s_RadSpec!I8*s_EF_ow*(1/365)*s_ED_out*s_RadSpec!N8*(s_ET_ow_o+s_ET_ow_i)*(1/24)*s_RadSpec!S8))*1,".")</f>
        <v>46835.598583633044</v>
      </c>
      <c r="P8" s="65">
        <f>s_C*s_EF_ow*(1/365)*s_ED_out*(s_ET_ow_o+s_ET_ow_i)*(1/24)*s_RadSpec!T8*s_RadSpec!O8*1</f>
        <v>9.4701293759512899E-3</v>
      </c>
      <c r="Q8" s="65">
        <f>s_C*s_EF_ow*(1/365)*s_ED_out*(s_ET_ow_o+s_ET_ow_i)*(1/24)*s_RadSpec!U8*s_RadSpec!P8*1</f>
        <v>5.1588660578386607E-3</v>
      </c>
      <c r="R8" s="65">
        <f>s_C*s_EF_ow*(1/365)*s_ED_out*(s_ET_ow_o+s_ET_ow_i)*(1/24)*s_RadSpec!V8*s_RadSpec!Q8*1</f>
        <v>7.0678408349641219E-3</v>
      </c>
      <c r="S8" s="65">
        <f>s_C*s_EF_ow*(1/365)*s_ED_out*(s_ET_ow_o+s_ET_ow_i)*(1/24)*s_RadSpec!W8*s_RadSpec!R8*1</f>
        <v>7.7088960704868471E-3</v>
      </c>
      <c r="T8" s="65">
        <f>s_C*s_EF_ow*(1/365)*s_ED_out*(s_ET_ow_o+s_ET_ow_i)*(1/24)*s_RadSpec!S8*s_RadSpec!N8*1</f>
        <v>2.7842329854316154E-3</v>
      </c>
      <c r="U8" s="58">
        <f>IFERROR(s_DL/(s_RadSpec!F8*s_EF_ow*s_ED_out*(s_ET_ow_o+s_ET_ow_i)*(1/24)*s_IRA_ow),".")</f>
        <v>110.738138907153</v>
      </c>
      <c r="V8" s="58">
        <f>IFERROR(s_DL/(s_RadSpec!H8*s_EF_ow*(1/365)*s_ED_out*(s_ET_ow_o+s_ET_ow_i)*(1/24)*s_GSF_a),".")</f>
        <v>7.1770852382104094E-2</v>
      </c>
      <c r="W8" s="58">
        <f t="shared" si="5"/>
        <v>7.1724366871351211E-2</v>
      </c>
      <c r="X8" s="65">
        <f t="shared" si="3"/>
        <v>1718.75</v>
      </c>
      <c r="Y8" s="65">
        <f t="shared" si="4"/>
        <v>0.3139269406392694</v>
      </c>
      <c r="Z8" s="61"/>
    </row>
    <row r="9" spans="1:26" x14ac:dyDescent="0.25">
      <c r="A9" s="64" t="s">
        <v>7</v>
      </c>
      <c r="B9" s="61" t="s">
        <v>274</v>
      </c>
      <c r="C9" s="58">
        <f>IFERROR((s_DL/(s_RadSpec!G9*s_EF_ow*s_ED_out*s_IRS_ow*(1/1000)))*1,".")</f>
        <v>4387504.3875043867</v>
      </c>
      <c r="D9" s="58">
        <f>IFERROR(IF(A9="H-3",(s_DL/(s_RadSpec!F9*s_EF_ow*s_ED_out*(s_ET_ow_o+s_ET_ow_i)*(1/24)*s_IRA_ow*(1/17)*1000))*1,(s_DL/(s_RadSpec!F9*s_EF_ow*s_ED_out*(s_ET_ow_o+s_ET_ow_i)*(1/24)*s_IRA_ow*(1/s_PEF_wind)*1000))*1),".")</f>
        <v>123292788.10046062</v>
      </c>
      <c r="E9" s="58">
        <f>IFERROR((s_DL/(s_RadSpec!E9*s_EF_ow*(1/365)*s_ED_out*s_RadSpec!O9*(s_ET_ow_o+s_ET_ow_i)*(1/24)*s_RadSpec!T9))*1,".")</f>
        <v>142.32921546470746</v>
      </c>
      <c r="F9" s="58">
        <f t="shared" si="0"/>
        <v>142.32443420699633</v>
      </c>
      <c r="G9" s="65">
        <f t="shared" si="1"/>
        <v>13.75</v>
      </c>
      <c r="H9" s="65">
        <f t="shared" si="2"/>
        <v>5.5401465066476623E-3</v>
      </c>
      <c r="I9" s="65">
        <f>s_C*s_EF_ow*(1/365)*s_ED_out*(s_ET_ow_o+s_ET_ow_i)*(1/24)*s_RadSpec!T9*s_RadSpec!O9*1</f>
        <v>1.9229155974892428E-2</v>
      </c>
      <c r="J9" s="58"/>
      <c r="K9" s="58">
        <f>IFERROR((s_DL/(s_RadSpec!E9*s_EF_ow*(1/365)*s_ED_out*s_RadSpec!O9*(s_ET_ow_o+s_ET_ow_i)*(1/24)*s_RadSpec!T9))*1,".")</f>
        <v>142.32921546470746</v>
      </c>
      <c r="L9" s="58">
        <f>IFERROR((s_DL/(s_RadSpec!K9*s_EF_ow*(1/365)*s_ED_out*s_RadSpec!P9*(s_ET_ow_o+s_ET_ow_i)*(1/24)*s_RadSpec!U9))*1,".")</f>
        <v>1634.7519480009228</v>
      </c>
      <c r="M9" s="58">
        <f>IFERROR((s_DL/(s_RadSpec!L9*s_EF_ow*(1/365)*s_ED_out*s_RadSpec!Q9*(s_ET_ow_o+s_ET_ow_i)*(1/24)*s_RadSpec!V9))*1,".")</f>
        <v>398.02075285935001</v>
      </c>
      <c r="N9" s="58">
        <f>IFERROR((s_DL/(s_RadSpec!M9*s_EF_ow*(1/365)*s_ED_out*s_RadSpec!R9*(s_ET_ow_o+s_ET_ow_i)*(1/24)*s_RadSpec!W9))*1,".")</f>
        <v>202.64711260829387</v>
      </c>
      <c r="O9" s="58">
        <f>IFERROR((s_DL/(s_RadSpec!I9*s_EF_ow*(1/365)*s_ED_out*s_RadSpec!N9*(s_ET_ow_o+s_ET_ow_i)*(1/24)*s_RadSpec!S9))*1,".")</f>
        <v>2841.3809065162591</v>
      </c>
      <c r="P9" s="65">
        <f>s_C*s_EF_ow*(1/365)*s_ED_out*(s_ET_ow_o+s_ET_ow_i)*(1/24)*s_RadSpec!T9*s_RadSpec!O9*1</f>
        <v>1.9229155974892428E-2</v>
      </c>
      <c r="Q9" s="65">
        <f>s_C*s_EF_ow*(1/365)*s_ED_out*(s_ET_ow_o+s_ET_ow_i)*(1/24)*s_RadSpec!U9*s_RadSpec!P9*1</f>
        <v>9.3884692527631923E-3</v>
      </c>
      <c r="R9" s="65">
        <f>s_C*s_EF_ow*(1/365)*s_ED_out*(s_ET_ow_o+s_ET_ow_i)*(1/24)*s_RadSpec!V9*s_RadSpec!Q9*1</f>
        <v>1.3343104248897135E-2</v>
      </c>
      <c r="S9" s="65">
        <f>s_C*s_EF_ow*(1/365)*s_ED_out*(s_ET_ow_o+s_ET_ow_i)*(1/24)*s_RadSpec!W9*s_RadSpec!R9*1</f>
        <v>1.618685787671233E-2</v>
      </c>
      <c r="T9" s="65">
        <f>s_C*s_EF_ow*(1/365)*s_ED_out*(s_ET_ow_o+s_ET_ow_i)*(1/24)*s_RadSpec!S9*s_RadSpec!N9*1</f>
        <v>5.3003884062813207E-3</v>
      </c>
      <c r="U9" s="58">
        <f>IFERROR(s_DL/(s_RadSpec!F9*s_EF_ow*s_ED_out*(s_ET_ow_o+s_ET_ow_i)*(1/24)*s_IRA_ow),".")</f>
        <v>397.41679085941377</v>
      </c>
      <c r="V9" s="58">
        <f>IFERROR(s_DL/(s_RadSpec!H9*s_EF_ow*(1/365)*s_ED_out*(s_ET_ow_o+s_ET_ow_i)*(1/24)*s_GSF_a),".")</f>
        <v>5.9960458952137592E-3</v>
      </c>
      <c r="W9" s="58">
        <f t="shared" si="5"/>
        <v>5.9959554309334953E-3</v>
      </c>
      <c r="X9" s="65">
        <f t="shared" si="3"/>
        <v>1718.75</v>
      </c>
      <c r="Y9" s="65">
        <f t="shared" si="4"/>
        <v>0.3139269406392694</v>
      </c>
      <c r="Z9" s="61"/>
    </row>
    <row r="10" spans="1:26" x14ac:dyDescent="0.25">
      <c r="A10" s="66" t="s">
        <v>8</v>
      </c>
      <c r="B10" s="61" t="s">
        <v>261</v>
      </c>
      <c r="C10" s="58">
        <f>IFERROR((s_DL/(s_RadSpec!G10*s_EF_ow*s_ED_out*s_IRS_ow*(1/1000)))*1,".")</f>
        <v>36132.389073565544</v>
      </c>
      <c r="D10" s="58">
        <f>IFERROR(IF(A10="H-3",(s_DL/(s_RadSpec!F10*s_EF_ow*s_ED_out*(s_ET_ow_o+s_ET_ow_i)*(1/24)*s_IRA_ow*(1/17)*1000))*1,(s_DL/(s_RadSpec!F10*s_EF_ow*s_ED_out*(s_ET_ow_o+s_ET_ow_i)*(1/24)*s_IRA_ow*(1/s_PEF_wind)*1000))*1),".")</f>
        <v>29246976.761143692</v>
      </c>
      <c r="E10" s="58">
        <f>IFERROR((s_DL/(s_RadSpec!E10*s_EF_ow*(1/365)*s_ED_out*s_RadSpec!O10*(s_ET_ow_o+s_ET_ow_i)*(1/24)*s_RadSpec!T10))*1,".")</f>
        <v>2863954.6771756485</v>
      </c>
      <c r="F10" s="58">
        <f t="shared" si="0"/>
        <v>35638.732740128748</v>
      </c>
      <c r="G10" s="65">
        <f t="shared" si="1"/>
        <v>13.75</v>
      </c>
      <c r="H10" s="65">
        <f t="shared" si="2"/>
        <v>5.5401465066476623E-3</v>
      </c>
      <c r="I10" s="65">
        <f>s_C*s_EF_ow*(1/365)*s_ED_out*(s_ET_ow_o+s_ET_ow_i)*(1/24)*s_RadSpec!T10*s_RadSpec!O10*1</f>
        <v>1.0049490477781491E-2</v>
      </c>
      <c r="J10" s="58"/>
      <c r="K10" s="58">
        <f>IFERROR((s_DL/(s_RadSpec!E10*s_EF_ow*(1/365)*s_ED_out*s_RadSpec!O10*(s_ET_ow_o+s_ET_ow_i)*(1/24)*s_RadSpec!T10))*1,".")</f>
        <v>2863954.6771756485</v>
      </c>
      <c r="L10" s="58">
        <f>IFERROR((s_DL/(s_RadSpec!K10*s_EF_ow*(1/365)*s_ED_out*s_RadSpec!P10*(s_ET_ow_o+s_ET_ow_i)*(1/24)*s_RadSpec!U10))*1,".")</f>
        <v>9652106.6592278164</v>
      </c>
      <c r="M10" s="58">
        <f>IFERROR((s_DL/(s_RadSpec!L10*s_EF_ow*(1/365)*s_ED_out*s_RadSpec!Q10*(s_ET_ow_o+s_ET_ow_i)*(1/24)*s_RadSpec!V10))*1,".")</f>
        <v>3951910.4508750853</v>
      </c>
      <c r="N10" s="58">
        <f>IFERROR((s_DL/(s_RadSpec!M10*s_EF_ow*(1/365)*s_ED_out*s_RadSpec!R10*(s_ET_ow_o+s_ET_ow_i)*(1/24)*s_RadSpec!W10))*1,".")</f>
        <v>2965933.1709933337</v>
      </c>
      <c r="O10" s="58">
        <f>IFERROR((s_DL/(s_RadSpec!I10*s_EF_ow*(1/365)*s_ED_out*s_RadSpec!N10*(s_ET_ow_o+s_ET_ow_i)*(1/24)*s_RadSpec!S10))*1,".")</f>
        <v>1781016.290478206</v>
      </c>
      <c r="P10" s="65">
        <f>s_C*s_EF_ow*(1/365)*s_ED_out*(s_ET_ow_o+s_ET_ow_i)*(1/24)*s_RadSpec!T10*s_RadSpec!O10*1</f>
        <v>1.0049490477781491E-2</v>
      </c>
      <c r="Q10" s="65">
        <f>s_C*s_EF_ow*(1/365)*s_ED_out*(s_ET_ow_o+s_ET_ow_i)*(1/24)*s_RadSpec!U10*s_RadSpec!P10*1</f>
        <v>6.4491512805241241E-3</v>
      </c>
      <c r="R10" s="65">
        <f>s_C*s_EF_ow*(1/365)*s_ED_out*(s_ET_ow_o+s_ET_ow_i)*(1/24)*s_RadSpec!V10*s_RadSpec!Q10*1</f>
        <v>9.0307698421834472E-3</v>
      </c>
      <c r="S10" s="65">
        <f>s_C*s_EF_ow*(1/365)*s_ED_out*(s_ET_ow_o+s_ET_ow_i)*(1/24)*s_RadSpec!W10*s_RadSpec!R10*1</f>
        <v>9.8738284066330218E-3</v>
      </c>
      <c r="T10" s="65">
        <f>s_C*s_EF_ow*(1/365)*s_ED_out*(s_ET_ow_o+s_ET_ow_i)*(1/24)*s_RadSpec!S10*s_RadSpec!N10*1</f>
        <v>3.8363062390443414E-3</v>
      </c>
      <c r="U10" s="58">
        <f>IFERROR(s_DL/(s_RadSpec!F10*s_EF_ow*s_ED_out*(s_ET_ow_o+s_ET_ow_i)*(1/24)*s_IRA_ow),".")</f>
        <v>94.273475568439608</v>
      </c>
      <c r="V10" s="58">
        <f>IFERROR(s_DL/(s_RadSpec!H10*s_EF_ow*(1/365)*s_ED_out*(s_ET_ow_o+s_ET_ow_i)*(1/24)*s_GSF_a),".")</f>
        <v>4.5353070547840248</v>
      </c>
      <c r="W10" s="58">
        <f t="shared" si="5"/>
        <v>4.3271371984706724</v>
      </c>
      <c r="X10" s="65">
        <f t="shared" si="3"/>
        <v>1718.75</v>
      </c>
      <c r="Y10" s="65">
        <f t="shared" si="4"/>
        <v>0.3139269406392694</v>
      </c>
      <c r="Z10" s="61"/>
    </row>
    <row r="11" spans="1:26" x14ac:dyDescent="0.25">
      <c r="A11" s="64" t="s">
        <v>9</v>
      </c>
      <c r="B11" s="61" t="s">
        <v>274</v>
      </c>
      <c r="C11" s="58" t="str">
        <f>IFERROR((s_DL/(s_RadSpec!G11*s_EF_ow*s_ED_out*s_IRS_ow*(1/1000)))*1,".")</f>
        <v>.</v>
      </c>
      <c r="D11" s="58" t="str">
        <f>IFERROR(IF(A11="H-3",(s_DL/(s_RadSpec!F11*s_EF_ow*s_ED_out*(s_ET_ow_o+s_ET_ow_i)*(1/24)*s_IRA_ow*(1/17)*1000))*1,(s_DL/(s_RadSpec!F11*s_EF_ow*s_ED_out*(s_ET_ow_o+s_ET_ow_i)*(1/24)*s_IRA_ow*(1/s_PEF_wind)*1000))*1),".")</f>
        <v>.</v>
      </c>
      <c r="E11" s="58">
        <f>IFERROR((s_DL/(s_RadSpec!E11*s_EF_ow*(1/365)*s_ED_out*s_RadSpec!O11*(s_ET_ow_o+s_ET_ow_i)*(1/24)*s_RadSpec!T11))*1,".")</f>
        <v>55849.919651872362</v>
      </c>
      <c r="F11" s="58">
        <f t="shared" si="0"/>
        <v>55849.919651872355</v>
      </c>
      <c r="G11" s="65">
        <f t="shared" si="1"/>
        <v>13.75</v>
      </c>
      <c r="H11" s="65">
        <f t="shared" si="2"/>
        <v>5.5401465066476623E-3</v>
      </c>
      <c r="I11" s="65">
        <f>s_C*s_EF_ow*(1/365)*s_ED_out*(s_ET_ow_o+s_ET_ow_i)*(1/24)*s_RadSpec!T11*s_RadSpec!O11*1</f>
        <v>3.3608648939027663E-3</v>
      </c>
      <c r="J11" s="58"/>
      <c r="K11" s="58">
        <f>IFERROR((s_DL/(s_RadSpec!E11*s_EF_ow*(1/365)*s_ED_out*s_RadSpec!O11*(s_ET_ow_o+s_ET_ow_i)*(1/24)*s_RadSpec!T11))*1,".")</f>
        <v>55849.919651872362</v>
      </c>
      <c r="L11" s="58">
        <f>IFERROR((s_DL/(s_RadSpec!K11*s_EF_ow*(1/365)*s_ED_out*s_RadSpec!P11*(s_ET_ow_o+s_ET_ow_i)*(1/24)*s_RadSpec!U11))*1,".")</f>
        <v>294659.16359236796</v>
      </c>
      <c r="M11" s="58">
        <f>IFERROR((s_DL/(s_RadSpec!L11*s_EF_ow*(1/365)*s_ED_out*s_RadSpec!Q11*(s_ET_ow_o+s_ET_ow_i)*(1/24)*s_RadSpec!V11))*1,".")</f>
        <v>81809.179512336355</v>
      </c>
      <c r="N11" s="58">
        <f>IFERROR((s_DL/(s_RadSpec!M11*s_EF_ow*(1/365)*s_ED_out*s_RadSpec!R11*(s_ET_ow_o+s_ET_ow_i)*(1/24)*s_RadSpec!W11))*1,".")</f>
        <v>54299.464199351918</v>
      </c>
      <c r="O11" s="58">
        <f>IFERROR((s_DL/(s_RadSpec!I11*s_EF_ow*(1/365)*s_ED_out*s_RadSpec!N11*(s_ET_ow_o+s_ET_ow_i)*(1/24)*s_RadSpec!S11))*1,".")</f>
        <v>557208.4150304388</v>
      </c>
      <c r="P11" s="65">
        <f>s_C*s_EF_ow*(1/365)*s_ED_out*(s_ET_ow_o+s_ET_ow_i)*(1/24)*s_RadSpec!T11*s_RadSpec!O11*1</f>
        <v>3.3608648939027663E-3</v>
      </c>
      <c r="Q11" s="65">
        <f>s_C*s_EF_ow*(1/365)*s_ED_out*(s_ET_ow_o+s_ET_ow_i)*(1/24)*s_RadSpec!U11*s_RadSpec!P11*1</f>
        <v>2.6561162243150683E-3</v>
      </c>
      <c r="R11" s="65">
        <f>s_C*s_EF_ow*(1/365)*s_ED_out*(s_ET_ow_o+s_ET_ow_i)*(1/24)*s_RadSpec!V11*s_RadSpec!Q11*1</f>
        <v>3.4224191959888986E-3</v>
      </c>
      <c r="S11" s="65">
        <f>s_C*s_EF_ow*(1/365)*s_ED_out*(s_ET_ow_o+s_ET_ow_i)*(1/24)*s_RadSpec!W11*s_RadSpec!R11*1</f>
        <v>3.5928863254025461E-3</v>
      </c>
      <c r="T11" s="65">
        <f>s_C*s_EF_ow*(1/365)*s_ED_out*(s_ET_ow_o+s_ET_ow_i)*(1/24)*s_RadSpec!S11*s_RadSpec!N11*1</f>
        <v>1.4267751968764476E-3</v>
      </c>
      <c r="U11" s="58" t="str">
        <f>IFERROR(s_DL/(s_RadSpec!F11*s_EF_ow*s_ED_out*(s_ET_ow_o+s_ET_ow_i)*(1/24)*s_IRA_ow),".")</f>
        <v>.</v>
      </c>
      <c r="V11" s="58">
        <f>IFERROR(s_DL/(s_RadSpec!H11*s_EF_ow*(1/365)*s_ED_out*(s_ET_ow_o+s_ET_ow_i)*(1/24)*s_GSF_a),".")</f>
        <v>0.34105509051975863</v>
      </c>
      <c r="W11" s="58">
        <f t="shared" si="5"/>
        <v>0.34105509051975863</v>
      </c>
      <c r="X11" s="65">
        <f t="shared" si="3"/>
        <v>1718.75</v>
      </c>
      <c r="Y11" s="65">
        <f t="shared" si="4"/>
        <v>0.3139269406392694</v>
      </c>
      <c r="Z11" s="61"/>
    </row>
    <row r="12" spans="1:26" x14ac:dyDescent="0.25">
      <c r="A12" s="64" t="s">
        <v>10</v>
      </c>
      <c r="B12" s="61" t="s">
        <v>274</v>
      </c>
      <c r="C12" s="58" t="str">
        <f>IFERROR((s_DL/(s_RadSpec!G12*s_EF_ow*s_ED_out*s_IRS_ow*(1/1000)))*1,".")</f>
        <v>.</v>
      </c>
      <c r="D12" s="58" t="str">
        <f>IFERROR(IF(A12="H-3",(s_DL/(s_RadSpec!F12*s_EF_ow*s_ED_out*(s_ET_ow_o+s_ET_ow_i)*(1/24)*s_IRA_ow*(1/17)*1000))*1,(s_DL/(s_RadSpec!F12*s_EF_ow*s_ED_out*(s_ET_ow_o+s_ET_ow_i)*(1/24)*s_IRA_ow*(1/s_PEF_wind)*1000))*1),".")</f>
        <v>.</v>
      </c>
      <c r="E12" s="58">
        <f>IFERROR((s_DL/(s_RadSpec!E12*s_EF_ow*(1/365)*s_ED_out*s_RadSpec!O12*(s_ET_ow_o+s_ET_ow_i)*(1/24)*s_RadSpec!T12))*1,".")</f>
        <v>5817.0061170679046</v>
      </c>
      <c r="F12" s="58">
        <f t="shared" si="0"/>
        <v>5817.0061170679046</v>
      </c>
      <c r="G12" s="65">
        <f t="shared" si="1"/>
        <v>13.75</v>
      </c>
      <c r="H12" s="65">
        <f t="shared" si="2"/>
        <v>5.5401465066476623E-3</v>
      </c>
      <c r="I12" s="65">
        <f>s_C*s_EF_ow*(1/365)*s_ED_out*(s_ET_ow_o+s_ET_ow_i)*(1/24)*s_RadSpec!T12*s_RadSpec!O12*1</f>
        <v>7.0143877967459014E-3</v>
      </c>
      <c r="J12" s="58"/>
      <c r="K12" s="58">
        <f>IFERROR((s_DL/(s_RadSpec!E12*s_EF_ow*(1/365)*s_ED_out*s_RadSpec!O12*(s_ET_ow_o+s_ET_ow_i)*(1/24)*s_RadSpec!T12))*1,".")</f>
        <v>5817.0061170679046</v>
      </c>
      <c r="L12" s="58">
        <f>IFERROR((s_DL/(s_RadSpec!K12*s_EF_ow*(1/365)*s_ED_out*s_RadSpec!P12*(s_ET_ow_o+s_ET_ow_i)*(1/24)*s_RadSpec!U12))*1,".")</f>
        <v>46132.546022738221</v>
      </c>
      <c r="M12" s="58">
        <f>IFERROR((s_DL/(s_RadSpec!L12*s_EF_ow*(1/365)*s_ED_out*s_RadSpec!Q12*(s_ET_ow_o+s_ET_ow_i)*(1/24)*s_RadSpec!V12))*1,".")</f>
        <v>11990.339574497104</v>
      </c>
      <c r="N12" s="58">
        <f>IFERROR((s_DL/(s_RadSpec!M12*s_EF_ow*(1/365)*s_ED_out*s_RadSpec!R12*(s_ET_ow_o+s_ET_ow_i)*(1/24)*s_RadSpec!W12))*1,".")</f>
        <v>7139.9101825097378</v>
      </c>
      <c r="O12" s="58">
        <f>IFERROR((s_DL/(s_RadSpec!I12*s_EF_ow*(1/365)*s_ED_out*s_RadSpec!N12*(s_ET_ow_o+s_ET_ow_i)*(1/24)*s_RadSpec!S12))*1,".")</f>
        <v>63371.053072242394</v>
      </c>
      <c r="P12" s="65">
        <f>s_C*s_EF_ow*(1/365)*s_ED_out*(s_ET_ow_o+s_ET_ow_i)*(1/24)*s_RadSpec!T12*s_RadSpec!O12*1</f>
        <v>7.0143877967459014E-3</v>
      </c>
      <c r="Q12" s="65">
        <f>s_C*s_EF_ow*(1/365)*s_ED_out*(s_ET_ow_o+s_ET_ow_i)*(1/24)*s_RadSpec!U12*s_RadSpec!P12*1</f>
        <v>3.9097753827558417E-3</v>
      </c>
      <c r="R12" s="65">
        <f>s_C*s_EF_ow*(1/365)*s_ED_out*(s_ET_ow_o+s_ET_ow_i)*(1/24)*s_RadSpec!V12*s_RadSpec!Q12*1</f>
        <v>5.392141849500689E-3</v>
      </c>
      <c r="S12" s="65">
        <f>s_C*s_EF_ow*(1/365)*s_ED_out*(s_ET_ow_o+s_ET_ow_i)*(1/24)*s_RadSpec!W12*s_RadSpec!R12*1</f>
        <v>6.1056515121434727E-3</v>
      </c>
      <c r="T12" s="65">
        <f>s_C*s_EF_ow*(1/365)*s_ED_out*(s_ET_ow_o+s_ET_ow_i)*(1/24)*s_RadSpec!S12*s_RadSpec!N12*1</f>
        <v>2.2648962097655263E-3</v>
      </c>
      <c r="U12" s="58" t="str">
        <f>IFERROR(s_DL/(s_RadSpec!F12*s_EF_ow*s_ED_out*(s_ET_ow_o+s_ET_ow_i)*(1/24)*s_IRA_ow),".")</f>
        <v>.</v>
      </c>
      <c r="V12" s="58">
        <f>IFERROR(s_DL/(s_RadSpec!H12*s_EF_ow*(1/365)*s_ED_out*(s_ET_ow_o+s_ET_ow_i)*(1/24)*s_GSF_a),".")</f>
        <v>7.6676054523327028E-2</v>
      </c>
      <c r="W12" s="58">
        <f t="shared" si="5"/>
        <v>7.6676054523327028E-2</v>
      </c>
      <c r="X12" s="65">
        <f t="shared" si="3"/>
        <v>1718.75</v>
      </c>
      <c r="Y12" s="65">
        <f t="shared" si="4"/>
        <v>0.3139269406392694</v>
      </c>
      <c r="Z12" s="61"/>
    </row>
    <row r="13" spans="1:26" x14ac:dyDescent="0.25">
      <c r="A13" s="64" t="s">
        <v>11</v>
      </c>
      <c r="B13" s="61" t="s">
        <v>274</v>
      </c>
      <c r="C13" s="58">
        <f>IFERROR((s_DL/(s_RadSpec!G13*s_EF_ow*s_ED_out*s_IRS_ow*(1/1000)))*1,".")</f>
        <v>4592.5279570139382</v>
      </c>
      <c r="D13" s="58">
        <f>IFERROR(IF(A13="H-3",(s_DL/(s_RadSpec!F13*s_EF_ow*s_ED_out*(s_ET_ow_o+s_ET_ow_i)*(1/24)*s_IRA_ow*(1/17)*1000))*1,(s_DL/(s_RadSpec!F13*s_EF_ow*s_ED_out*(s_ET_ow_o+s_ET_ow_i)*(1/24)*s_IRA_ow*(1/s_PEF_wind)*1000))*1),".")</f>
        <v>96793.565947594587</v>
      </c>
      <c r="E13" s="58">
        <f>IFERROR((s_DL/(s_RadSpec!E13*s_EF_ow*(1/365)*s_ED_out*s_RadSpec!O13*(s_ET_ow_o+s_ET_ow_i)*(1/24)*s_RadSpec!T13))*1,".")</f>
        <v>408512.06095965597</v>
      </c>
      <c r="F13" s="58">
        <f t="shared" si="0"/>
        <v>4337.9398588863387</v>
      </c>
      <c r="G13" s="65">
        <f t="shared" si="1"/>
        <v>13.75</v>
      </c>
      <c r="H13" s="65">
        <f t="shared" si="2"/>
        <v>5.5401465066476623E-3</v>
      </c>
      <c r="I13" s="65">
        <f>s_C*s_EF_ow*(1/365)*s_ED_out*(s_ET_ow_o+s_ET_ow_i)*(1/24)*s_RadSpec!T13*s_RadSpec!O13*1</f>
        <v>9.125649935006493E-4</v>
      </c>
      <c r="J13" s="58"/>
      <c r="K13" s="58">
        <f>IFERROR((s_DL/(s_RadSpec!E13*s_EF_ow*(1/365)*s_ED_out*s_RadSpec!O13*(s_ET_ow_o+s_ET_ow_i)*(1/24)*s_RadSpec!T13))*1,".")</f>
        <v>408512.06095965597</v>
      </c>
      <c r="L13" s="58">
        <f>IFERROR((s_DL/(s_RadSpec!K13*s_EF_ow*(1/365)*s_ED_out*s_RadSpec!P13*(s_ET_ow_o+s_ET_ow_i)*(1/24)*s_RadSpec!U13))*1,".")</f>
        <v>2665201.7249316075</v>
      </c>
      <c r="M13" s="58">
        <f>IFERROR((s_DL/(s_RadSpec!L13*s_EF_ow*(1/365)*s_ED_out*s_RadSpec!Q13*(s_ET_ow_o+s_ET_ow_i)*(1/24)*s_RadSpec!V13))*1,".")</f>
        <v>664354.18752091157</v>
      </c>
      <c r="N13" s="58">
        <f>IFERROR((s_DL/(s_RadSpec!M13*s_EF_ow*(1/365)*s_ED_out*s_RadSpec!R13*(s_ET_ow_o+s_ET_ow_i)*(1/24)*s_RadSpec!W13))*1,".")</f>
        <v>438136.88174023299</v>
      </c>
      <c r="O13" s="58">
        <f>IFERROR((s_DL/(s_RadSpec!I13*s_EF_ow*(1/365)*s_ED_out*s_RadSpec!N13*(s_ET_ow_o+s_ET_ow_i)*(1/24)*s_RadSpec!S13))*1,".")</f>
        <v>20150208.722128104</v>
      </c>
      <c r="P13" s="65">
        <f>s_C*s_EF_ow*(1/365)*s_ED_out*(s_ET_ow_o+s_ET_ow_i)*(1/24)*s_RadSpec!T13*s_RadSpec!O13*1</f>
        <v>9.125649935006493E-4</v>
      </c>
      <c r="Q13" s="65">
        <f>s_C*s_EF_ow*(1/365)*s_ED_out*(s_ET_ow_o+s_ET_ow_i)*(1/24)*s_RadSpec!U13*s_RadSpec!P13*1</f>
        <v>4.1845793257553671E-4</v>
      </c>
      <c r="R13" s="65">
        <f>s_C*s_EF_ow*(1/365)*s_ED_out*(s_ET_ow_o+s_ET_ow_i)*(1/24)*s_RadSpec!V13*s_RadSpec!Q13*1</f>
        <v>7.043644472762028E-4</v>
      </c>
      <c r="S13" s="65">
        <f>s_C*s_EF_ow*(1/365)*s_ED_out*(s_ET_ow_o+s_ET_ow_i)*(1/24)*s_RadSpec!W13*s_RadSpec!R13*1</f>
        <v>8.5323821233882456E-4</v>
      </c>
      <c r="T13" s="65">
        <f>s_C*s_EF_ow*(1/365)*s_ED_out*(s_ET_ow_o+s_ET_ow_i)*(1/24)*s_RadSpec!S13*s_RadSpec!N13*1</f>
        <v>4.3496681259709098E-5</v>
      </c>
      <c r="U13" s="58">
        <f>IFERROR(s_DL/(s_RadSpec!F13*s_EF_ow*s_ED_out*(s_ET_ow_o+s_ET_ow_i)*(1/24)*s_IRA_ow),".")</f>
        <v>0.31200031200031197</v>
      </c>
      <c r="V13" s="58">
        <f>IFERROR(s_DL/(s_RadSpec!H13*s_EF_ow*(1/365)*s_ED_out*(s_ET_ow_o+s_ET_ow_i)*(1/24)*s_GSF_a),".")</f>
        <v>0.49571960831360268</v>
      </c>
      <c r="W13" s="58">
        <f t="shared" si="5"/>
        <v>0.19148304823088572</v>
      </c>
      <c r="X13" s="65">
        <f t="shared" si="3"/>
        <v>1718.75</v>
      </c>
      <c r="Y13" s="65">
        <f t="shared" si="4"/>
        <v>0.3139269406392694</v>
      </c>
      <c r="Z13" s="61"/>
    </row>
    <row r="14" spans="1:26" x14ac:dyDescent="0.25">
      <c r="A14" s="64" t="s">
        <v>12</v>
      </c>
      <c r="B14" s="61" t="s">
        <v>274</v>
      </c>
      <c r="C14" s="58">
        <f>IFERROR((s_DL/(s_RadSpec!G14*s_EF_ow*s_ED_out*s_IRS_ow*(1/1000)))*1,".")</f>
        <v>508696.16087007389</v>
      </c>
      <c r="D14" s="58">
        <f>IFERROR(IF(A14="H-3",(s_DL/(s_RadSpec!F14*s_EF_ow*s_ED_out*(s_ET_ow_o+s_ET_ow_i)*(1/24)*s_IRA_ow*(1/17)*1000))*1,(s_DL/(s_RadSpec!F14*s_EF_ow*s_ED_out*(s_ET_ow_o+s_ET_ow_i)*(1/24)*s_IRA_ow*(1/s_PEF_wind)*1000))*1),".")</f>
        <v>267455905.90782714</v>
      </c>
      <c r="E14" s="58">
        <f>IFERROR((s_DL/(s_RadSpec!E14*s_EF_ow*(1/365)*s_ED_out*s_RadSpec!O14*(s_ET_ow_o+s_ET_ow_i)*(1/24)*s_RadSpec!T14))*1,".")</f>
        <v>4039.5546153835076</v>
      </c>
      <c r="F14" s="58">
        <f t="shared" si="0"/>
        <v>4007.669196537744</v>
      </c>
      <c r="G14" s="65">
        <f t="shared" si="1"/>
        <v>13.75</v>
      </c>
      <c r="H14" s="65">
        <f t="shared" si="2"/>
        <v>5.5401465066476623E-3</v>
      </c>
      <c r="I14" s="65">
        <f>s_C*s_EF_ow*(1/365)*s_ED_out*(s_ET_ow_o+s_ET_ow_i)*(1/24)*s_RadSpec!T14*s_RadSpec!O14*1</f>
        <v>6.0790140937829326E-3</v>
      </c>
      <c r="J14" s="58"/>
      <c r="K14" s="58">
        <f>IFERROR((s_DL/(s_RadSpec!E14*s_EF_ow*(1/365)*s_ED_out*s_RadSpec!O14*(s_ET_ow_o+s_ET_ow_i)*(1/24)*s_RadSpec!T14))*1,".")</f>
        <v>4039.5546153835076</v>
      </c>
      <c r="L14" s="58">
        <f>IFERROR((s_DL/(s_RadSpec!K14*s_EF_ow*(1/365)*s_ED_out*s_RadSpec!P14*(s_ET_ow_o+s_ET_ow_i)*(1/24)*s_RadSpec!U14))*1,".")</f>
        <v>31482.328116433586</v>
      </c>
      <c r="M14" s="58">
        <f>IFERROR((s_DL/(s_RadSpec!L14*s_EF_ow*(1/365)*s_ED_out*s_RadSpec!Q14*(s_ET_ow_o+s_ET_ow_i)*(1/24)*s_RadSpec!V14))*1,".")</f>
        <v>8374.1783912073406</v>
      </c>
      <c r="N14" s="58">
        <f>IFERROR((s_DL/(s_RadSpec!M14*s_EF_ow*(1/365)*s_ED_out*s_RadSpec!R14*(s_ET_ow_o+s_ET_ow_i)*(1/24)*s_RadSpec!W14))*1,".")</f>
        <v>5020.1690841273212</v>
      </c>
      <c r="O14" s="58">
        <f>IFERROR((s_DL/(s_RadSpec!I14*s_EF_ow*(1/365)*s_ED_out*s_RadSpec!N14*(s_ET_ow_o+s_ET_ow_i)*(1/24)*s_RadSpec!S14))*1,".")</f>
        <v>88252.633813528475</v>
      </c>
      <c r="P14" s="65">
        <f>s_C*s_EF_ow*(1/365)*s_ED_out*(s_ET_ow_o+s_ET_ow_i)*(1/24)*s_RadSpec!T14*s_RadSpec!O14*1</f>
        <v>6.0790140937829326E-3</v>
      </c>
      <c r="Q14" s="65">
        <f>s_C*s_EF_ow*(1/365)*s_ED_out*(s_ET_ow_o+s_ET_ow_i)*(1/24)*s_RadSpec!U14*s_RadSpec!P14*1</f>
        <v>3.3472841024958975E-3</v>
      </c>
      <c r="R14" s="65">
        <f>s_C*s_EF_ow*(1/365)*s_ED_out*(s_ET_ow_o+s_ET_ow_i)*(1/24)*s_RadSpec!V14*s_RadSpec!Q14*1</f>
        <v>4.5273724439150263E-3</v>
      </c>
      <c r="S14" s="65">
        <f>s_C*s_EF_ow*(1/365)*s_ED_out*(s_ET_ow_o+s_ET_ow_i)*(1/24)*s_RadSpec!W14*s_RadSpec!R14*1</f>
        <v>5.16648401826484E-3</v>
      </c>
      <c r="T14" s="65">
        <f>s_C*s_EF_ow*(1/365)*s_ED_out*(s_ET_ow_o+s_ET_ow_i)*(1/24)*s_RadSpec!S14*s_RadSpec!N14*1</f>
        <v>1.1996276100545281E-3</v>
      </c>
      <c r="U14" s="58">
        <f>IFERROR(s_DL/(s_RadSpec!F14*s_EF_ow*s_ED_out*(s_ET_ow_o+s_ET_ow_i)*(1/24)*s_IRA_ow),".")</f>
        <v>862.10612526401997</v>
      </c>
      <c r="V14" s="58">
        <f>IFERROR(s_DL/(s_RadSpec!H14*s_EF_ow*(1/365)*s_ED_out*(s_ET_ow_o+s_ET_ow_i)*(1/24)*s_GSF_a),".")</f>
        <v>4.5989089875911354E-2</v>
      </c>
      <c r="W14" s="58">
        <f t="shared" si="5"/>
        <v>4.5986636716715421E-2</v>
      </c>
      <c r="X14" s="65">
        <f t="shared" si="3"/>
        <v>1718.75</v>
      </c>
      <c r="Y14" s="65">
        <f t="shared" si="4"/>
        <v>0.3139269406392694</v>
      </c>
      <c r="Z14" s="61"/>
    </row>
    <row r="15" spans="1:26" x14ac:dyDescent="0.25">
      <c r="A15" s="64" t="s">
        <v>13</v>
      </c>
      <c r="B15" s="61" t="s">
        <v>274</v>
      </c>
      <c r="C15" s="58">
        <f>IFERROR((s_DL/(s_RadSpec!G15*s_EF_ow*s_ED_out*s_IRS_ow*(1/1000)))*1,".")</f>
        <v>8666675.3333420008</v>
      </c>
      <c r="D15" s="58">
        <f>IFERROR(IF(A15="H-3",(s_DL/(s_RadSpec!F15*s_EF_ow*s_ED_out*(s_ET_ow_o+s_ET_ow_i)*(1/24)*s_IRA_ow*(1/17)*1000))*1,(s_DL/(s_RadSpec!F15*s_EF_ow*s_ED_out*(s_ET_ow_o+s_ET_ow_i)*(1/24)*s_IRA_ow*(1/s_PEF_wind)*1000))*1),".")</f>
        <v>17472764053.577248</v>
      </c>
      <c r="E15" s="58" t="str">
        <f>IFERROR((s_DL/(s_RadSpec!E15*s_EF_ow*(1/365)*s_ED_out*s_RadSpec!O15*(s_ET_ow_o+s_ET_ow_i)*(1/24)*s_RadSpec!T15))*1,".")</f>
        <v>.</v>
      </c>
      <c r="F15" s="58">
        <f t="shared" si="0"/>
        <v>8662378.7021052148</v>
      </c>
      <c r="G15" s="65">
        <f t="shared" si="1"/>
        <v>13.75</v>
      </c>
      <c r="H15" s="65">
        <f t="shared" si="2"/>
        <v>5.5401465066476623E-3</v>
      </c>
      <c r="I15" s="65">
        <f>s_C*s_EF_ow*(1/365)*s_ED_out*(s_ET_ow_o+s_ET_ow_i)*(1/24)*s_RadSpec!T15*s_RadSpec!O15*1</f>
        <v>0</v>
      </c>
      <c r="J15" s="58"/>
      <c r="K15" s="58" t="str">
        <f>IFERROR((s_DL/(s_RadSpec!E15*s_EF_ow*(1/365)*s_ED_out*s_RadSpec!O15*(s_ET_ow_o+s_ET_ow_i)*(1/24)*s_RadSpec!T15))*1,".")</f>
        <v>.</v>
      </c>
      <c r="L15" s="58" t="str">
        <f>IFERROR((s_DL/(s_RadSpec!K15*s_EF_ow*(1/365)*s_ED_out*s_RadSpec!P15*(s_ET_ow_o+s_ET_ow_i)*(1/24)*s_RadSpec!U15))*1,".")</f>
        <v>.</v>
      </c>
      <c r="M15" s="58" t="str">
        <f>IFERROR((s_DL/(s_RadSpec!L15*s_EF_ow*(1/365)*s_ED_out*s_RadSpec!Q15*(s_ET_ow_o+s_ET_ow_i)*(1/24)*s_RadSpec!V15))*1,".")</f>
        <v>.</v>
      </c>
      <c r="N15" s="58" t="str">
        <f>IFERROR((s_DL/(s_RadSpec!M15*s_EF_ow*(1/365)*s_ED_out*s_RadSpec!R15*(s_ET_ow_o+s_ET_ow_i)*(1/24)*s_RadSpec!W15))*1,".")</f>
        <v>.</v>
      </c>
      <c r="O15" s="58" t="str">
        <f>IFERROR((s_DL/(s_RadSpec!I15*s_EF_ow*(1/365)*s_ED_out*s_RadSpec!N15*(s_ET_ow_o+s_ET_ow_i)*(1/24)*s_RadSpec!S15))*1,".")</f>
        <v>.</v>
      </c>
      <c r="P15" s="65">
        <f>s_C*s_EF_ow*(1/365)*s_ED_out*(s_ET_ow_o+s_ET_ow_i)*(1/24)*s_RadSpec!T15*s_RadSpec!O15*1</f>
        <v>0</v>
      </c>
      <c r="Q15" s="65">
        <f>s_C*s_EF_ow*(1/365)*s_ED_out*(s_ET_ow_o+s_ET_ow_i)*(1/24)*s_RadSpec!U15*s_RadSpec!P15*1</f>
        <v>0</v>
      </c>
      <c r="R15" s="65">
        <f>s_C*s_EF_ow*(1/365)*s_ED_out*(s_ET_ow_o+s_ET_ow_i)*(1/24)*s_RadSpec!V15*s_RadSpec!Q15*1</f>
        <v>0</v>
      </c>
      <c r="S15" s="65">
        <f>s_C*s_EF_ow*(1/365)*s_ED_out*(s_ET_ow_o+s_ET_ow_i)*(1/24)*s_RadSpec!W15*s_RadSpec!R15*1</f>
        <v>0</v>
      </c>
      <c r="T15" s="65">
        <f>s_C*s_EF_ow*(1/365)*s_ED_out*(s_ET_ow_o+s_ET_ow_i)*(1/24)*s_RadSpec!S15*s_RadSpec!N15*1</f>
        <v>0</v>
      </c>
      <c r="U15" s="58">
        <f>IFERROR(s_DL/(s_RadSpec!F15*s_EF_ow*s_ED_out*(s_ET_ow_o+s_ET_ow_i)*(1/24)*s_IRA_ow),".")</f>
        <v>56320.973226417358</v>
      </c>
      <c r="V15" s="58">
        <f>IFERROR(s_DL/(s_RadSpec!H15*s_EF_ow*(1/365)*s_ED_out*(s_ET_ow_o+s_ET_ow_i)*(1/24)*s_GSF_a),".")</f>
        <v>4.2631886314969822</v>
      </c>
      <c r="W15" s="58">
        <f t="shared" si="5"/>
        <v>4.2628659559351112</v>
      </c>
      <c r="X15" s="65">
        <f t="shared" si="3"/>
        <v>1718.75</v>
      </c>
      <c r="Y15" s="65">
        <f t="shared" si="4"/>
        <v>0.3139269406392694</v>
      </c>
      <c r="Z15" s="61"/>
    </row>
    <row r="16" spans="1:26" x14ac:dyDescent="0.25">
      <c r="A16" s="64" t="s">
        <v>14</v>
      </c>
      <c r="B16" s="61" t="s">
        <v>274</v>
      </c>
      <c r="C16" s="58">
        <f>IFERROR((s_DL/(s_RadSpec!G16*s_EF_ow*s_ED_out*s_IRS_ow*(1/1000)))*1,".")</f>
        <v>706.03518879380943</v>
      </c>
      <c r="D16" s="58">
        <f>IFERROR(IF(A16="H-3",(s_DL/(s_RadSpec!F16*s_EF_ow*s_ED_out*(s_ET_ow_o+s_ET_ow_i)*(1/24)*s_IRA_ow*(1/17)*1000))*1,(s_DL/(s_RadSpec!F16*s_EF_ow*s_ED_out*(s_ET_ow_o+s_ET_ow_i)*(1/24)*s_IRA_ow*(1/s_PEF_wind)*1000))*1),".")</f>
        <v>202255.2124278096</v>
      </c>
      <c r="E16" s="58">
        <f>IFERROR((s_DL/(s_RadSpec!E16*s_EF_ow*(1/365)*s_ED_out*s_RadSpec!O16*(s_ET_ow_o+s_ET_ow_i)*(1/24)*s_RadSpec!T16))*1,".")</f>
        <v>18281254852.045387</v>
      </c>
      <c r="F16" s="58">
        <f t="shared" si="0"/>
        <v>703.57909833567896</v>
      </c>
      <c r="G16" s="65">
        <f t="shared" si="1"/>
        <v>13.75</v>
      </c>
      <c r="H16" s="65">
        <f t="shared" si="2"/>
        <v>5.5401465066476623E-3</v>
      </c>
      <c r="I16" s="65">
        <f>s_C*s_EF_ow*(1/365)*s_ED_out*(s_ET_ow_o+s_ET_ow_i)*(1/24)*s_RadSpec!T16*s_RadSpec!O16*1</f>
        <v>6.5364073711676418E-7</v>
      </c>
      <c r="J16" s="58"/>
      <c r="K16" s="58">
        <f>IFERROR((s_DL/(s_RadSpec!E16*s_EF_ow*(1/365)*s_ED_out*s_RadSpec!O16*(s_ET_ow_o+s_ET_ow_i)*(1/24)*s_RadSpec!T16))*1,".")</f>
        <v>18281254852.045387</v>
      </c>
      <c r="L16" s="58">
        <f>IFERROR((s_DL/(s_RadSpec!K16*s_EF_ow*(1/365)*s_ED_out*s_RadSpec!P16*(s_ET_ow_o+s_ET_ow_i)*(1/24)*s_RadSpec!U16))*1,".")</f>
        <v>51215283936.856201</v>
      </c>
      <c r="M16" s="58">
        <f>IFERROR((s_DL/(s_RadSpec!L16*s_EF_ow*(1/365)*s_ED_out*s_RadSpec!Q16*(s_ET_ow_o+s_ET_ow_i)*(1/24)*s_RadSpec!V16))*1,".")</f>
        <v>19914682830.927044</v>
      </c>
      <c r="N16" s="58">
        <f>IFERROR((s_DL/(s_RadSpec!M16*s_EF_ow*(1/365)*s_ED_out*s_RadSpec!R16*(s_ET_ow_o+s_ET_ow_i)*(1/24)*s_RadSpec!W16))*1,".")</f>
        <v>19660123838.631317</v>
      </c>
      <c r="O16" s="58">
        <f>IFERROR((s_DL/(s_RadSpec!I16*s_EF_ow*(1/365)*s_ED_out*s_RadSpec!N16*(s_ET_ow_o+s_ET_ow_i)*(1/24)*s_RadSpec!S16))*1,".")</f>
        <v>627866297448.7915</v>
      </c>
      <c r="P16" s="65">
        <f>s_C*s_EF_ow*(1/365)*s_ED_out*(s_ET_ow_o+s_ET_ow_i)*(1/24)*s_RadSpec!T16*s_RadSpec!O16*1</f>
        <v>6.5364073711676418E-7</v>
      </c>
      <c r="Q16" s="65">
        <f>s_C*s_EF_ow*(1/365)*s_ED_out*(s_ET_ow_o+s_ET_ow_i)*(1/24)*s_RadSpec!U16*s_RadSpec!P16*1</f>
        <v>3.6701478367014768E-7</v>
      </c>
      <c r="R16" s="65">
        <f>s_C*s_EF_ow*(1/365)*s_ED_out*(s_ET_ow_o+s_ET_ow_i)*(1/24)*s_RadSpec!V16*s_RadSpec!Q16*1</f>
        <v>6.1093788565963193E-7</v>
      </c>
      <c r="S16" s="65">
        <f>s_C*s_EF_ow*(1/365)*s_ED_out*(s_ET_ow_o+s_ET_ow_i)*(1/24)*s_RadSpec!W16*s_RadSpec!R16*1</f>
        <v>6.0779743784880732E-7</v>
      </c>
      <c r="T16" s="65">
        <f>s_C*s_EF_ow*(1/365)*s_ED_out*(s_ET_ow_o+s_ET_ow_i)*(1/24)*s_RadSpec!S16*s_RadSpec!N16*1</f>
        <v>1.5696347031963468E-8</v>
      </c>
      <c r="U16" s="58">
        <f>IFERROR(s_DL/(s_RadSpec!F16*s_EF_ow*s_ED_out*(s_ET_ow_o+s_ET_ow_i)*(1/24)*s_IRA_ow),".")</f>
        <v>0.65194095044841316</v>
      </c>
      <c r="V16" s="58">
        <f>IFERROR(s_DL/(s_RadSpec!H16*s_EF_ow*(1/365)*s_ED_out*(s_ET_ow_o+s_ET_ow_i)*(1/24)*s_GSF_a),".")</f>
        <v>9.0513559055137645</v>
      </c>
      <c r="W16" s="58">
        <f t="shared" si="5"/>
        <v>0.60813862128330853</v>
      </c>
      <c r="X16" s="65">
        <f t="shared" si="3"/>
        <v>1718.75</v>
      </c>
      <c r="Y16" s="65">
        <f t="shared" si="4"/>
        <v>0.3139269406392694</v>
      </c>
      <c r="Z16" s="61"/>
    </row>
    <row r="17" spans="1:26" x14ac:dyDescent="0.25">
      <c r="A17" s="64" t="s">
        <v>15</v>
      </c>
      <c r="B17" s="61" t="s">
        <v>274</v>
      </c>
      <c r="C17" s="58">
        <f>IFERROR((s_DL/(s_RadSpec!G17*s_EF_ow*s_ED_out*s_IRS_ow*(1/1000)))*1,".")</f>
        <v>3535255.3338164845</v>
      </c>
      <c r="D17" s="58">
        <f>IFERROR(IF(A17="H-3",(s_DL/(s_RadSpec!F17*s_EF_ow*s_ED_out*(s_ET_ow_o+s_ET_ow_i)*(1/24)*s_IRA_ow*(1/17)*1000))*1,(s_DL/(s_RadSpec!F17*s_EF_ow*s_ED_out*(s_ET_ow_o+s_ET_ow_i)*(1/24)*s_IRA_ow*(1/s_PEF_wind)*1000))*1),".")</f>
        <v>96835108.250576407</v>
      </c>
      <c r="E17" s="58">
        <f>IFERROR((s_DL/(s_RadSpec!E17*s_EF_ow*(1/365)*s_ED_out*s_RadSpec!O17*(s_ET_ow_o+s_ET_ow_i)*(1/24)*s_RadSpec!T17))*1,".")</f>
        <v>2797.0979616544905</v>
      </c>
      <c r="F17" s="58">
        <f t="shared" si="0"/>
        <v>2794.8059796189614</v>
      </c>
      <c r="G17" s="65">
        <f t="shared" si="1"/>
        <v>13.75</v>
      </c>
      <c r="H17" s="65">
        <f t="shared" si="2"/>
        <v>5.5401465066476623E-3</v>
      </c>
      <c r="I17" s="65">
        <f>s_C*s_EF_ow*(1/365)*s_ED_out*(s_ET_ow_o+s_ET_ow_i)*(1/24)*s_RadSpec!T17*s_RadSpec!O17*1</f>
        <v>7.1095218909481631E-3</v>
      </c>
      <c r="J17" s="58"/>
      <c r="K17" s="58">
        <f>IFERROR((s_DL/(s_RadSpec!E17*s_EF_ow*(1/365)*s_ED_out*s_RadSpec!O17*(s_ET_ow_o+s_ET_ow_i)*(1/24)*s_RadSpec!T17))*1,".")</f>
        <v>2797.0979616544905</v>
      </c>
      <c r="L17" s="58">
        <f>IFERROR((s_DL/(s_RadSpec!K17*s_EF_ow*(1/365)*s_ED_out*s_RadSpec!P17*(s_ET_ow_o+s_ET_ow_i)*(1/24)*s_RadSpec!U17))*1,".")</f>
        <v>21933.131269965343</v>
      </c>
      <c r="M17" s="58">
        <f>IFERROR((s_DL/(s_RadSpec!L17*s_EF_ow*(1/365)*s_ED_out*s_RadSpec!Q17*(s_ET_ow_o+s_ET_ow_i)*(1/24)*s_RadSpec!V17))*1,".")</f>
        <v>5859.8360008313039</v>
      </c>
      <c r="N17" s="58">
        <f>IFERROR((s_DL/(s_RadSpec!M17*s_EF_ow*(1/365)*s_ED_out*s_RadSpec!R17*(s_ET_ow_o+s_ET_ow_i)*(1/24)*s_RadSpec!W17))*1,".")</f>
        <v>3504.209069055933</v>
      </c>
      <c r="O17" s="58">
        <f>IFERROR((s_DL/(s_RadSpec!I17*s_EF_ow*(1/365)*s_ED_out*s_RadSpec!N17*(s_ET_ow_o+s_ET_ow_i)*(1/24)*s_RadSpec!S17))*1,".")</f>
        <v>41454.75362957325</v>
      </c>
      <c r="P17" s="65">
        <f>s_C*s_EF_ow*(1/365)*s_ED_out*(s_ET_ow_o+s_ET_ow_i)*(1/24)*s_RadSpec!T17*s_RadSpec!O17*1</f>
        <v>7.1095218909481631E-3</v>
      </c>
      <c r="Q17" s="65">
        <f>s_C*s_EF_ow*(1/365)*s_ED_out*(s_ET_ow_o+s_ET_ow_i)*(1/24)*s_RadSpec!U17*s_RadSpec!P17*1</f>
        <v>4.0679091005628113E-3</v>
      </c>
      <c r="R17" s="65">
        <f>s_C*s_EF_ow*(1/365)*s_ED_out*(s_ET_ow_o+s_ET_ow_i)*(1/24)*s_RadSpec!V17*s_RadSpec!Q17*1</f>
        <v>5.3992981235730592E-3</v>
      </c>
      <c r="S17" s="65">
        <f>s_C*s_EF_ow*(1/365)*s_ED_out*(s_ET_ow_o+s_ET_ow_i)*(1/24)*s_RadSpec!W17*s_RadSpec!R17*1</f>
        <v>6.0718702435312039E-3</v>
      </c>
      <c r="T17" s="65">
        <f>s_C*s_EF_ow*(1/365)*s_ED_out*(s_ET_ow_o+s_ET_ow_i)*(1/24)*s_RadSpec!S17*s_RadSpec!N17*1</f>
        <v>2.1229750269355085E-3</v>
      </c>
      <c r="U17" s="58">
        <f>IFERROR(s_DL/(s_RadSpec!F17*s_EF_ow*s_ED_out*(s_ET_ow_o+s_ET_ow_i)*(1/24)*s_IRA_ow),".")</f>
        <v>312.13421771361686</v>
      </c>
      <c r="V17" s="58">
        <f>IFERROR(s_DL/(s_RadSpec!H17*s_EF_ow*(1/365)*s_ED_out*(s_ET_ow_o+s_ET_ow_i)*(1/24)*s_GSF_a),".")</f>
        <v>3.8407104788261107E-2</v>
      </c>
      <c r="W17" s="58">
        <f t="shared" si="5"/>
        <v>3.8402379499811887E-2</v>
      </c>
      <c r="X17" s="65">
        <f t="shared" si="3"/>
        <v>1718.75</v>
      </c>
      <c r="Y17" s="65">
        <f t="shared" si="4"/>
        <v>0.3139269406392694</v>
      </c>
      <c r="Z17" s="61"/>
    </row>
    <row r="18" spans="1:26" x14ac:dyDescent="0.25">
      <c r="A18" s="64" t="s">
        <v>16</v>
      </c>
      <c r="B18" s="61" t="s">
        <v>274</v>
      </c>
      <c r="C18" s="58">
        <f>IFERROR((s_DL/(s_RadSpec!G18*s_EF_ow*s_ED_out*s_IRS_ow*(1/1000)))*1,".")</f>
        <v>406.11610859544743</v>
      </c>
      <c r="D18" s="58">
        <f>IFERROR(IF(A18="H-3",(s_DL/(s_RadSpec!F18*s_EF_ow*s_ED_out*(s_ET_ow_o+s_ET_ow_i)*(1/24)*s_IRA_ow*(1/17)*1000))*1,(s_DL/(s_RadSpec!F18*s_EF_ow*s_ED_out*(s_ET_ow_o+s_ET_ow_i)*(1/24)*s_IRA_ow*(1/s_PEF_wind)*1000))*1),".")</f>
        <v>260598.06216660075</v>
      </c>
      <c r="E18" s="58">
        <f>IFERROR((s_DL/(s_RadSpec!E18*s_EF_ow*(1/365)*s_ED_out*s_RadSpec!O18*(s_ET_ow_o+s_ET_ow_i)*(1/24)*s_RadSpec!T18))*1,".")</f>
        <v>31746870.419283301</v>
      </c>
      <c r="F18" s="58">
        <f t="shared" si="0"/>
        <v>405.47902293118614</v>
      </c>
      <c r="G18" s="65">
        <f t="shared" si="1"/>
        <v>13.75</v>
      </c>
      <c r="H18" s="65">
        <f t="shared" si="2"/>
        <v>5.5401465066476623E-3</v>
      </c>
      <c r="I18" s="65">
        <f>s_C*s_EF_ow*(1/365)*s_ED_out*(s_ET_ow_o+s_ET_ow_i)*(1/24)*s_RadSpec!T18*s_RadSpec!O18*1</f>
        <v>1.3959031088447687E-2</v>
      </c>
      <c r="J18" s="58"/>
      <c r="K18" s="58">
        <f>IFERROR((s_DL/(s_RadSpec!E18*s_EF_ow*(1/365)*s_ED_out*s_RadSpec!O18*(s_ET_ow_o+s_ET_ow_i)*(1/24)*s_RadSpec!T18))*1,".")</f>
        <v>31746870.419283301</v>
      </c>
      <c r="L18" s="58">
        <f>IFERROR((s_DL/(s_RadSpec!K18*s_EF_ow*(1/365)*s_ED_out*s_RadSpec!P18*(s_ET_ow_o+s_ET_ow_i)*(1/24)*s_RadSpec!U18))*1,".")</f>
        <v>323736998.74518651</v>
      </c>
      <c r="M18" s="58">
        <f>IFERROR((s_DL/(s_RadSpec!L18*s_EF_ow*(1/365)*s_ED_out*s_RadSpec!Q18*(s_ET_ow_o+s_ET_ow_i)*(1/24)*s_RadSpec!V18))*1,".")</f>
        <v>79079160.681707725</v>
      </c>
      <c r="N18" s="58">
        <f>IFERROR((s_DL/(s_RadSpec!M18*s_EF_ow*(1/365)*s_ED_out*s_RadSpec!R18*(s_ET_ow_o+s_ET_ow_i)*(1/24)*s_RadSpec!W18))*1,".")</f>
        <v>41693599.059610948</v>
      </c>
      <c r="O18" s="58">
        <f>IFERROR((s_DL/(s_RadSpec!I18*s_EF_ow*(1/365)*s_ED_out*s_RadSpec!N18*(s_ET_ow_o+s_ET_ow_i)*(1/24)*s_RadSpec!S18))*1,".")</f>
        <v>558886214.90606248</v>
      </c>
      <c r="P18" s="65">
        <f>s_C*s_EF_ow*(1/365)*s_ED_out*(s_ET_ow_o+s_ET_ow_i)*(1/24)*s_RadSpec!T18*s_RadSpec!O18*1</f>
        <v>1.3959031088447687E-2</v>
      </c>
      <c r="Q18" s="65">
        <f>s_C*s_EF_ow*(1/365)*s_ED_out*(s_ET_ow_o+s_ET_ow_i)*(1/24)*s_RadSpec!U18*s_RadSpec!P18*1</f>
        <v>7.0546128411031568E-3</v>
      </c>
      <c r="R18" s="65">
        <f>s_C*s_EF_ow*(1/365)*s_ED_out*(s_ET_ow_o+s_ET_ow_i)*(1/24)*s_RadSpec!V18*s_RadSpec!Q18*1</f>
        <v>1.0073764730513846E-2</v>
      </c>
      <c r="S18" s="65">
        <f>s_C*s_EF_ow*(1/365)*s_ED_out*(s_ET_ow_o+s_ET_ow_i)*(1/24)*s_RadSpec!W18*s_RadSpec!R18*1</f>
        <v>1.215877506452253E-2</v>
      </c>
      <c r="T18" s="65">
        <f>s_C*s_EF_ow*(1/365)*s_ED_out*(s_ET_ow_o+s_ET_ow_i)*(1/24)*s_RadSpec!S18*s_RadSpec!N18*1</f>
        <v>4.1502205711632231E-3</v>
      </c>
      <c r="U18" s="58">
        <f>IFERROR(s_DL/(s_RadSpec!F18*s_EF_ow*s_ED_out*(s_ET_ow_o+s_ET_ow_i)*(1/24)*s_IRA_ow),".")</f>
        <v>0.84000084000083985</v>
      </c>
      <c r="V18" s="58">
        <f>IFERROR(s_DL/(s_RadSpec!H18*s_EF_ow*(1/365)*s_ED_out*(s_ET_ow_o+s_ET_ow_i)*(1/24)*s_GSF_a),".")</f>
        <v>958.01991719033333</v>
      </c>
      <c r="W18" s="58">
        <f t="shared" si="5"/>
        <v>0.83926496461598543</v>
      </c>
      <c r="X18" s="65">
        <f t="shared" si="3"/>
        <v>1718.75</v>
      </c>
      <c r="Y18" s="65">
        <f t="shared" si="4"/>
        <v>0.3139269406392694</v>
      </c>
      <c r="Z18" s="61"/>
    </row>
    <row r="19" spans="1:26" x14ac:dyDescent="0.25">
      <c r="A19" s="64" t="s">
        <v>17</v>
      </c>
      <c r="B19" s="61" t="s">
        <v>274</v>
      </c>
      <c r="C19" s="58" t="str">
        <f>IFERROR((s_DL/(s_RadSpec!G19*s_EF_ow*s_ED_out*s_IRS_ow*(1/1000)))*1,".")</f>
        <v>.</v>
      </c>
      <c r="D19" s="58" t="str">
        <f>IFERROR(IF(A19="H-3",(s_DL/(s_RadSpec!F19*s_EF_ow*s_ED_out*(s_ET_ow_o+s_ET_ow_i)*(1/24)*s_IRA_ow*(1/17)*1000))*1,(s_DL/(s_RadSpec!F19*s_EF_ow*s_ED_out*(s_ET_ow_o+s_ET_ow_i)*(1/24)*s_IRA_ow*(1/s_PEF_wind)*1000))*1),".")</f>
        <v>.</v>
      </c>
      <c r="E19" s="58">
        <f>IFERROR((s_DL/(s_RadSpec!E19*s_EF_ow*(1/365)*s_ED_out*s_RadSpec!O19*(s_ET_ow_o+s_ET_ow_i)*(1/24)*s_RadSpec!T19))*1,".")</f>
        <v>8433693.3823486362</v>
      </c>
      <c r="F19" s="58">
        <f t="shared" si="0"/>
        <v>8433693.3823486362</v>
      </c>
      <c r="G19" s="65">
        <f t="shared" si="1"/>
        <v>13.75</v>
      </c>
      <c r="H19" s="65">
        <f t="shared" si="2"/>
        <v>5.5401465066476623E-3</v>
      </c>
      <c r="I19" s="65">
        <f>s_C*s_EF_ow*(1/365)*s_ED_out*(s_ET_ow_o+s_ET_ow_i)*(1/24)*s_RadSpec!T19*s_RadSpec!O19*1</f>
        <v>1.3680039138943246E-2</v>
      </c>
      <c r="J19" s="58"/>
      <c r="K19" s="58">
        <f>IFERROR((s_DL/(s_RadSpec!E19*s_EF_ow*(1/365)*s_ED_out*s_RadSpec!O19*(s_ET_ow_o+s_ET_ow_i)*(1/24)*s_RadSpec!T19))*1,".")</f>
        <v>8433693.3823486362</v>
      </c>
      <c r="L19" s="58">
        <f>IFERROR((s_DL/(s_RadSpec!K19*s_EF_ow*(1/365)*s_ED_out*s_RadSpec!P19*(s_ET_ow_o+s_ET_ow_i)*(1/24)*s_RadSpec!U19))*1,".")</f>
        <v>85857542.221591324</v>
      </c>
      <c r="M19" s="58">
        <f>IFERROR((s_DL/(s_RadSpec!L19*s_EF_ow*(1/365)*s_ED_out*s_RadSpec!Q19*(s_ET_ow_o+s_ET_ow_i)*(1/24)*s_RadSpec!V19))*1,".")</f>
        <v>20789338.638911147</v>
      </c>
      <c r="N19" s="58">
        <f>IFERROR((s_DL/(s_RadSpec!M19*s_EF_ow*(1/365)*s_ED_out*s_RadSpec!R19*(s_ET_ow_o+s_ET_ow_i)*(1/24)*s_RadSpec!W19))*1,".")</f>
        <v>11013802.108398402</v>
      </c>
      <c r="O19" s="58">
        <f>IFERROR((s_DL/(s_RadSpec!I19*s_EF_ow*(1/365)*s_ED_out*s_RadSpec!N19*(s_ET_ow_o+s_ET_ow_i)*(1/24)*s_RadSpec!S19))*1,".")</f>
        <v>149561951.54290667</v>
      </c>
      <c r="P19" s="65">
        <f>s_C*s_EF_ow*(1/365)*s_ED_out*(s_ET_ow_o+s_ET_ow_i)*(1/24)*s_RadSpec!T19*s_RadSpec!O19*1</f>
        <v>1.3680039138943246E-2</v>
      </c>
      <c r="Q19" s="65">
        <f>s_C*s_EF_ow*(1/365)*s_ED_out*(s_ET_ow_o+s_ET_ow_i)*(1/24)*s_RadSpec!U19*s_RadSpec!P19*1</f>
        <v>6.897254409832989E-3</v>
      </c>
      <c r="R19" s="65">
        <f>s_C*s_EF_ow*(1/365)*s_ED_out*(s_ET_ow_o+s_ET_ow_i)*(1/24)*s_RadSpec!V19*s_RadSpec!Q19*1</f>
        <v>9.9498877795836192E-3</v>
      </c>
      <c r="S19" s="65">
        <f>s_C*s_EF_ow*(1/365)*s_ED_out*(s_ET_ow_o+s_ET_ow_i)*(1/24)*s_RadSpec!W19*s_RadSpec!R19*1</f>
        <v>1.191312492682356E-2</v>
      </c>
      <c r="T19" s="65">
        <f>s_C*s_EF_ow*(1/365)*s_ED_out*(s_ET_ow_o+s_ET_ow_i)*(1/24)*s_RadSpec!S19*s_RadSpec!N19*1</f>
        <v>4.0053102131562658E-3</v>
      </c>
      <c r="U19" s="58" t="str">
        <f>IFERROR(s_DL/(s_RadSpec!F19*s_EF_ow*s_ED_out*(s_ET_ow_o+s_ET_ow_i)*(1/24)*s_IRA_ow),".")</f>
        <v>.</v>
      </c>
      <c r="V19" s="58">
        <f>IFERROR(s_DL/(s_RadSpec!H19*s_EF_ow*(1/365)*s_ED_out*(s_ET_ow_o+s_ET_ow_i)*(1/24)*s_GSF_a),".")</f>
        <v>249.30927669573001</v>
      </c>
      <c r="W19" s="58">
        <f t="shared" si="5"/>
        <v>249.30927669573003</v>
      </c>
      <c r="X19" s="65">
        <f t="shared" si="3"/>
        <v>1718.75</v>
      </c>
      <c r="Y19" s="65">
        <f t="shared" si="4"/>
        <v>0.3139269406392694</v>
      </c>
      <c r="Z19" s="61"/>
    </row>
    <row r="20" spans="1:26" x14ac:dyDescent="0.25">
      <c r="A20" s="64" t="s">
        <v>18</v>
      </c>
      <c r="B20" s="61" t="s">
        <v>274</v>
      </c>
      <c r="C20" s="58" t="str">
        <f>IFERROR((s_DL/(s_RadSpec!G20*s_EF_ow*s_ED_out*s_IRS_ow*(1/1000)))*1,".")</f>
        <v>.</v>
      </c>
      <c r="D20" s="58" t="str">
        <f>IFERROR(IF(A20="H-3",(s_DL/(s_RadSpec!F20*s_EF_ow*s_ED_out*(s_ET_ow_o+s_ET_ow_i)*(1/24)*s_IRA_ow*(1/17)*1000))*1,(s_DL/(s_RadSpec!F20*s_EF_ow*s_ED_out*(s_ET_ow_o+s_ET_ow_i)*(1/24)*s_IRA_ow*(1/s_PEF_wind)*1000))*1),".")</f>
        <v>.</v>
      </c>
      <c r="E20" s="58">
        <f>IFERROR((s_DL/(s_RadSpec!E20*s_EF_ow*(1/365)*s_ED_out*s_RadSpec!O20*(s_ET_ow_o+s_ET_ow_i)*(1/24)*s_RadSpec!T20))*1,".")</f>
        <v>3743096.0475589088</v>
      </c>
      <c r="F20" s="58">
        <f t="shared" si="0"/>
        <v>3743096.0475589088</v>
      </c>
      <c r="G20" s="65">
        <f t="shared" si="1"/>
        <v>13.75</v>
      </c>
      <c r="H20" s="65">
        <f t="shared" si="2"/>
        <v>5.5401465066476623E-3</v>
      </c>
      <c r="I20" s="65">
        <f>s_C*s_EF_ow*(1/365)*s_ED_out*(s_ET_ow_o+s_ET_ow_i)*(1/24)*s_RadSpec!T20*s_RadSpec!O20*1</f>
        <v>1.3912303464670721E-2</v>
      </c>
      <c r="J20" s="58"/>
      <c r="K20" s="58">
        <f>IFERROR((s_DL/(s_RadSpec!E20*s_EF_ow*(1/365)*s_ED_out*s_RadSpec!O20*(s_ET_ow_o+s_ET_ow_i)*(1/24)*s_RadSpec!T20))*1,".")</f>
        <v>3743096.0475589088</v>
      </c>
      <c r="L20" s="58">
        <f>IFERROR((s_DL/(s_RadSpec!K20*s_EF_ow*(1/365)*s_ED_out*s_RadSpec!P20*(s_ET_ow_o+s_ET_ow_i)*(1/24)*s_RadSpec!U20))*1,".")</f>
        <v>37942143.154837713</v>
      </c>
      <c r="M20" s="58">
        <f>IFERROR((s_DL/(s_RadSpec!L20*s_EF_ow*(1/365)*s_ED_out*s_RadSpec!Q20*(s_ET_ow_o+s_ET_ow_i)*(1/24)*s_RadSpec!V20))*1,".")</f>
        <v>9282282.6833997704</v>
      </c>
      <c r="N20" s="58">
        <f>IFERROR((s_DL/(s_RadSpec!M20*s_EF_ow*(1/365)*s_ED_out*s_RadSpec!R20*(s_ET_ow_o+s_ET_ow_i)*(1/24)*s_RadSpec!W20))*1,".")</f>
        <v>4931677.5192283941</v>
      </c>
      <c r="O20" s="58">
        <f>IFERROR((s_DL/(s_RadSpec!I20*s_EF_ow*(1/365)*s_ED_out*s_RadSpec!N20*(s_ET_ow_o+s_ET_ow_i)*(1/24)*s_RadSpec!S20))*1,".")</f>
        <v>65635579.867598712</v>
      </c>
      <c r="P20" s="65">
        <f>s_C*s_EF_ow*(1/365)*s_ED_out*(s_ET_ow_o+s_ET_ow_i)*(1/24)*s_RadSpec!T20*s_RadSpec!O20*1</f>
        <v>1.3912303464670721E-2</v>
      </c>
      <c r="Q20" s="65">
        <f>s_C*s_EF_ow*(1/365)*s_ED_out*(s_ET_ow_o+s_ET_ow_i)*(1/24)*s_RadSpec!U20*s_RadSpec!P20*1</f>
        <v>7.054581808899855E-3</v>
      </c>
      <c r="R20" s="65">
        <f>s_C*s_EF_ow*(1/365)*s_ED_out*(s_ET_ow_o+s_ET_ow_i)*(1/24)*s_RadSpec!V20*s_RadSpec!Q20*1</f>
        <v>1.0082594681708298E-2</v>
      </c>
      <c r="S20" s="65">
        <f>s_C*s_EF_ow*(1/365)*s_ED_out*(s_ET_ow_o+s_ET_ow_i)*(1/24)*s_RadSpec!W20*s_RadSpec!R20*1</f>
        <v>1.2007705479452048E-2</v>
      </c>
      <c r="T20" s="65">
        <f>s_C*s_EF_ow*(1/365)*s_ED_out*(s_ET_ow_o+s_ET_ow_i)*(1/24)*s_RadSpec!S20*s_RadSpec!N20*1</f>
        <v>4.1401057914010565E-3</v>
      </c>
      <c r="U20" s="58" t="str">
        <f>IFERROR(s_DL/(s_RadSpec!F20*s_EF_ow*s_ED_out*(s_ET_ow_o+s_ET_ow_i)*(1/24)*s_IRA_ow),".")</f>
        <v>.</v>
      </c>
      <c r="V20" s="58">
        <f>IFERROR(s_DL/(s_RadSpec!H20*s_EF_ow*(1/365)*s_ED_out*(s_ET_ow_o+s_ET_ow_i)*(1/24)*s_GSF_a),".")</f>
        <v>112.18917451307848</v>
      </c>
      <c r="W20" s="58">
        <f t="shared" si="5"/>
        <v>112.18917451307848</v>
      </c>
      <c r="X20" s="65">
        <f t="shared" si="3"/>
        <v>1718.75</v>
      </c>
      <c r="Y20" s="65">
        <f t="shared" si="4"/>
        <v>0.3139269406392694</v>
      </c>
      <c r="Z20" s="61"/>
    </row>
    <row r="21" spans="1:26" x14ac:dyDescent="0.25">
      <c r="A21" s="64" t="s">
        <v>19</v>
      </c>
      <c r="B21" s="61" t="s">
        <v>274</v>
      </c>
      <c r="C21" s="58" t="str">
        <f>IFERROR((s_DL/(s_RadSpec!G21*s_EF_ow*s_ED_out*s_IRS_ow*(1/1000)))*1,".")</f>
        <v>.</v>
      </c>
      <c r="D21" s="58">
        <f>IFERROR(IF(A21="H-3",(s_DL/(s_RadSpec!F21*s_EF_ow*s_ED_out*(s_ET_ow_o+s_ET_ow_i)*(1/24)*s_IRA_ow*(1/17)*1000))*1,(s_DL/(s_RadSpec!F21*s_EF_ow*s_ED_out*(s_ET_ow_o+s_ET_ow_i)*(1/24)*s_IRA_ow*(1/s_PEF_wind)*1000))*1),".")</f>
        <v>592193706.62425983</v>
      </c>
      <c r="E21" s="58" t="str">
        <f>IFERROR((s_DL/(s_RadSpec!E21*s_EF_ow*(1/365)*s_ED_out*s_RadSpec!O21*(s_ET_ow_o+s_ET_ow_i)*(1/24)*s_RadSpec!T21))*1,".")</f>
        <v>.</v>
      </c>
      <c r="F21" s="58">
        <f t="shared" si="0"/>
        <v>592193706.62425983</v>
      </c>
      <c r="G21" s="65">
        <f t="shared" si="1"/>
        <v>13.75</v>
      </c>
      <c r="H21" s="65">
        <f t="shared" si="2"/>
        <v>5.5401465066476623E-3</v>
      </c>
      <c r="I21" s="65">
        <f>s_C*s_EF_ow*(1/365)*s_ED_out*(s_ET_ow_o+s_ET_ow_i)*(1/24)*s_RadSpec!T21*s_RadSpec!O21*1</f>
        <v>0</v>
      </c>
      <c r="J21" s="58"/>
      <c r="K21" s="58" t="str">
        <f>IFERROR((s_DL/(s_RadSpec!E21*s_EF_ow*(1/365)*s_ED_out*s_RadSpec!O21*(s_ET_ow_o+s_ET_ow_i)*(1/24)*s_RadSpec!T21))*1,".")</f>
        <v>.</v>
      </c>
      <c r="L21" s="58" t="str">
        <f>IFERROR((s_DL/(s_RadSpec!K21*s_EF_ow*(1/365)*s_ED_out*s_RadSpec!P21*(s_ET_ow_o+s_ET_ow_i)*(1/24)*s_RadSpec!U21))*1,".")</f>
        <v>.</v>
      </c>
      <c r="M21" s="58" t="str">
        <f>IFERROR((s_DL/(s_RadSpec!L21*s_EF_ow*(1/365)*s_ED_out*s_RadSpec!Q21*(s_ET_ow_o+s_ET_ow_i)*(1/24)*s_RadSpec!V21))*1,".")</f>
        <v>.</v>
      </c>
      <c r="N21" s="58" t="str">
        <f>IFERROR((s_DL/(s_RadSpec!M21*s_EF_ow*(1/365)*s_ED_out*s_RadSpec!R21*(s_ET_ow_o+s_ET_ow_i)*(1/24)*s_RadSpec!W21))*1,".")</f>
        <v>.</v>
      </c>
      <c r="O21" s="58" t="str">
        <f>IFERROR((s_DL/(s_RadSpec!I21*s_EF_ow*(1/365)*s_ED_out*s_RadSpec!N21*(s_ET_ow_o+s_ET_ow_i)*(1/24)*s_RadSpec!S21))*1,".")</f>
        <v>.</v>
      </c>
      <c r="P21" s="65">
        <f>s_C*s_EF_ow*(1/365)*s_ED_out*(s_ET_ow_o+s_ET_ow_i)*(1/24)*s_RadSpec!T21*s_RadSpec!O21*1</f>
        <v>0</v>
      </c>
      <c r="Q21" s="65">
        <f>s_C*s_EF_ow*(1/365)*s_ED_out*(s_ET_ow_o+s_ET_ow_i)*(1/24)*s_RadSpec!U21*s_RadSpec!P21*1</f>
        <v>0</v>
      </c>
      <c r="R21" s="65">
        <f>s_C*s_EF_ow*(1/365)*s_ED_out*(s_ET_ow_o+s_ET_ow_i)*(1/24)*s_RadSpec!V21*s_RadSpec!Q21*1</f>
        <v>0</v>
      </c>
      <c r="S21" s="65">
        <f>s_C*s_EF_ow*(1/365)*s_ED_out*(s_ET_ow_o+s_ET_ow_i)*(1/24)*s_RadSpec!W21*s_RadSpec!R21*1</f>
        <v>0</v>
      </c>
      <c r="T21" s="65">
        <f>s_C*s_EF_ow*(1/365)*s_ED_out*(s_ET_ow_o+s_ET_ow_i)*(1/24)*s_RadSpec!S21*s_RadSpec!N21*1</f>
        <v>0</v>
      </c>
      <c r="U21" s="58">
        <f>IFERROR(s_DL/(s_RadSpec!F21*s_EF_ow*s_ED_out*(s_ET_ow_o+s_ET_ow_i)*(1/24)*s_IRA_ow),".")</f>
        <v>1908.8523025530899</v>
      </c>
      <c r="V21" s="58">
        <f>IFERROR(s_DL/(s_RadSpec!H21*s_EF_ow*(1/365)*s_ED_out*(s_ET_ow_o+s_ET_ow_i)*(1/24)*s_GSF_a),".")</f>
        <v>162717.1233395795</v>
      </c>
      <c r="W21" s="58">
        <f t="shared" si="5"/>
        <v>1886.7189964405538</v>
      </c>
      <c r="X21" s="65">
        <f t="shared" si="3"/>
        <v>1718.75</v>
      </c>
      <c r="Y21" s="65">
        <f t="shared" si="4"/>
        <v>0.3139269406392694</v>
      </c>
      <c r="Z21" s="61"/>
    </row>
    <row r="22" spans="1:26" x14ac:dyDescent="0.25">
      <c r="A22" s="64" t="s">
        <v>20</v>
      </c>
      <c r="B22" s="61" t="s">
        <v>274</v>
      </c>
      <c r="C22" s="58">
        <f>IFERROR((s_DL/(s_RadSpec!G22*s_EF_ow*s_ED_out*s_IRS_ow*(1/1000)))*1,".")</f>
        <v>4933.7398734989092</v>
      </c>
      <c r="D22" s="58">
        <f>IFERROR(IF(A22="H-3",(s_DL/(s_RadSpec!F22*s_EF_ow*s_ED_out*(s_ET_ow_o+s_ET_ow_i)*(1/24)*s_IRA_ow*(1/17)*1000))*1,(s_DL/(s_RadSpec!F22*s_EF_ow*s_ED_out*(s_ET_ow_o+s_ET_ow_i)*(1/24)*s_IRA_ow*(1/s_PEF_wind)*1000))*1),".")</f>
        <v>145017.70879187775</v>
      </c>
      <c r="E22" s="58">
        <f>IFERROR((s_DL/(s_RadSpec!E22*s_EF_ow*(1/365)*s_ED_out*s_RadSpec!O22*(s_ET_ow_o+s_ET_ow_i)*(1/24)*s_RadSpec!T22))*1,".")</f>
        <v>857711921194.53076</v>
      </c>
      <c r="F22" s="58">
        <f t="shared" si="0"/>
        <v>4771.4087100711349</v>
      </c>
      <c r="G22" s="65">
        <f t="shared" si="1"/>
        <v>13.75</v>
      </c>
      <c r="H22" s="65">
        <f t="shared" si="2"/>
        <v>5.5401465066476623E-3</v>
      </c>
      <c r="I22" s="65">
        <f>s_C*s_EF_ow*(1/365)*s_ED_out*(s_ET_ow_o+s_ET_ow_i)*(1/24)*s_RadSpec!T22*s_RadSpec!O22*1</f>
        <v>3.2711714822915463E-9</v>
      </c>
      <c r="J22" s="58"/>
      <c r="K22" s="58">
        <f>IFERROR((s_DL/(s_RadSpec!E22*s_EF_ow*(1/365)*s_ED_out*s_RadSpec!O22*(s_ET_ow_o+s_ET_ow_i)*(1/24)*s_RadSpec!T22))*1,".")</f>
        <v>857711921194.53076</v>
      </c>
      <c r="L22" s="58">
        <f>IFERROR((s_DL/(s_RadSpec!K22*s_EF_ow*(1/365)*s_ED_out*s_RadSpec!P22*(s_ET_ow_o+s_ET_ow_i)*(1/24)*s_RadSpec!U22))*1,".")</f>
        <v>1083505832191.0793</v>
      </c>
      <c r="M22" s="58">
        <f>IFERROR((s_DL/(s_RadSpec!L22*s_EF_ow*(1/365)*s_ED_out*s_RadSpec!Q22*(s_ET_ow_o+s_ET_ow_i)*(1/24)*s_RadSpec!V22))*1,".")</f>
        <v>606354150746.2793</v>
      </c>
      <c r="N22" s="58">
        <f>IFERROR((s_DL/(s_RadSpec!M22*s_EF_ow*(1/365)*s_ED_out*s_RadSpec!R22*(s_ET_ow_o+s_ET_ow_i)*(1/24)*s_RadSpec!W22))*1,".")</f>
        <v>622211536669.53796</v>
      </c>
      <c r="O22" s="58">
        <f>IFERROR((s_DL/(s_RadSpec!I22*s_EF_ow*(1/365)*s_ED_out*s_RadSpec!N22*(s_ET_ow_o+s_ET_ow_i)*(1/24)*s_RadSpec!S22))*1,".")</f>
        <v>3059291818708.1226</v>
      </c>
      <c r="P22" s="65">
        <f>s_C*s_EF_ow*(1/365)*s_ED_out*(s_ET_ow_o+s_ET_ow_i)*(1/24)*s_RadSpec!T22*s_RadSpec!O22*1</f>
        <v>3.2711714822915463E-9</v>
      </c>
      <c r="Q22" s="65">
        <f>s_C*s_EF_ow*(1/365)*s_ED_out*(s_ET_ow_o+s_ET_ow_i)*(1/24)*s_RadSpec!U22*s_RadSpec!P22*1</f>
        <v>3.5698978119536226E-9</v>
      </c>
      <c r="R22" s="65">
        <f>s_C*s_EF_ow*(1/365)*s_ED_out*(s_ET_ow_o+s_ET_ow_i)*(1/24)*s_RadSpec!V22*s_RadSpec!Q22*1</f>
        <v>4.646684355588465E-9</v>
      </c>
      <c r="S22" s="65">
        <f>s_C*s_EF_ow*(1/365)*s_ED_out*(s_ET_ow_o+s_ET_ow_i)*(1/24)*s_RadSpec!W22*s_RadSpec!R22*1</f>
        <v>4.5092747583097075E-9</v>
      </c>
      <c r="T22" s="65">
        <f>s_C*s_EF_ow*(1/365)*s_ED_out*(s_ET_ow_o+s_ET_ow_i)*(1/24)*s_RadSpec!S22*s_RadSpec!N22*1</f>
        <v>6.3549466217031515E-10</v>
      </c>
      <c r="U22" s="58">
        <f>IFERROR(s_DL/(s_RadSpec!F22*s_EF_ow*s_ED_out*(s_ET_ow_o+s_ET_ow_i)*(1/24)*s_IRA_ow),".")</f>
        <v>0.46744398706348766</v>
      </c>
      <c r="V22" s="58">
        <f>IFERROR(s_DL/(s_RadSpec!H22*s_EF_ow*(1/365)*s_ED_out*(s_ET_ow_o+s_ET_ow_i)*(1/24)*s_GSF_a),".")</f>
        <v>1.7259873002012078</v>
      </c>
      <c r="W22" s="58">
        <f t="shared" si="5"/>
        <v>0.36782660569828712</v>
      </c>
      <c r="X22" s="65">
        <f t="shared" si="3"/>
        <v>1718.75</v>
      </c>
      <c r="Y22" s="65">
        <f t="shared" si="4"/>
        <v>0.3139269406392694</v>
      </c>
      <c r="Z22" s="61"/>
    </row>
    <row r="23" spans="1:26" x14ac:dyDescent="0.25">
      <c r="A23" s="66" t="s">
        <v>21</v>
      </c>
      <c r="B23" s="61" t="s">
        <v>261</v>
      </c>
      <c r="C23" s="58">
        <f>IFERROR((s_DL/(s_RadSpec!G23*s_EF_ow*s_ED_out*s_IRS_ow*(1/1000)))*1,".")</f>
        <v>1755.0017550017546</v>
      </c>
      <c r="D23" s="58">
        <f>IFERROR(IF(A23="H-3",(s_DL/(s_RadSpec!F23*s_EF_ow*s_ED_out*(s_ET_ow_o+s_ET_ow_i)*(1/24)*s_IRA_ow*(1/17)*1000))*1,(s_DL/(s_RadSpec!F23*s_EF_ow*s_ED_out*(s_ET_ow_o+s_ET_ow_i)*(1/24)*s_IRA_ow*(1/s_PEF_wind)*1000))*1),".")</f>
        <v>118407.66319802833</v>
      </c>
      <c r="E23" s="58">
        <f>IFERROR((s_DL/(s_RadSpec!E23*s_EF_ow*(1/365)*s_ED_out*s_RadSpec!O23*(s_ET_ow_o+s_ET_ow_i)*(1/24)*s_RadSpec!T23))*1,".")</f>
        <v>55113.873807861732</v>
      </c>
      <c r="F23" s="58">
        <f t="shared" si="0"/>
        <v>1676.7561244906556</v>
      </c>
      <c r="G23" s="65">
        <f t="shared" si="1"/>
        <v>13.75</v>
      </c>
      <c r="H23" s="65">
        <f t="shared" si="2"/>
        <v>5.5401465066476623E-3</v>
      </c>
      <c r="I23" s="65">
        <f>s_C*s_EF_ow*(1/365)*s_ED_out*(s_ET_ow_o+s_ET_ow_i)*(1/24)*s_RadSpec!T23*s_RadSpec!O23*1</f>
        <v>1.4284113023238072E-2</v>
      </c>
      <c r="J23" s="58"/>
      <c r="K23" s="58">
        <f>IFERROR((s_DL/(s_RadSpec!E23*s_EF_ow*(1/365)*s_ED_out*s_RadSpec!O23*(s_ET_ow_o+s_ET_ow_i)*(1/24)*s_RadSpec!T23))*1,".")</f>
        <v>55113.873807861732</v>
      </c>
      <c r="L23" s="58">
        <f>IFERROR((s_DL/(s_RadSpec!K23*s_EF_ow*(1/365)*s_ED_out*s_RadSpec!P23*(s_ET_ow_o+s_ET_ow_i)*(1/24)*s_RadSpec!U23))*1,".")</f>
        <v>393340.43584751652</v>
      </c>
      <c r="M23" s="58">
        <f>IFERROR((s_DL/(s_RadSpec!L23*s_EF_ow*(1/365)*s_ED_out*s_RadSpec!Q23*(s_ET_ow_o+s_ET_ow_i)*(1/24)*s_RadSpec!V23))*1,".")</f>
        <v>100796.39379764063</v>
      </c>
      <c r="N23" s="58">
        <f>IFERROR((s_DL/(s_RadSpec!M23*s_EF_ow*(1/365)*s_ED_out*s_RadSpec!R23*(s_ET_ow_o+s_ET_ow_i)*(1/24)*s_RadSpec!W23))*1,".")</f>
        <v>58136.956049806598</v>
      </c>
      <c r="O23" s="58">
        <f>IFERROR((s_DL/(s_RadSpec!I23*s_EF_ow*(1/365)*s_ED_out*s_RadSpec!N23*(s_ET_ow_o+s_ET_ow_i)*(1/24)*s_RadSpec!S23))*1,".")</f>
        <v>628012.30437802779</v>
      </c>
      <c r="P23" s="65">
        <f>s_C*s_EF_ow*(1/365)*s_ED_out*(s_ET_ow_o+s_ET_ow_i)*(1/24)*s_RadSpec!T23*s_RadSpec!O23*1</f>
        <v>1.4284113023238072E-2</v>
      </c>
      <c r="Q23" s="65">
        <f>s_C*s_EF_ow*(1/365)*s_ED_out*(s_ET_ow_o+s_ET_ow_i)*(1/24)*s_RadSpec!U23*s_RadSpec!P23*1</f>
        <v>8.0246977835144503E-3</v>
      </c>
      <c r="R23" s="65">
        <f>s_C*s_EF_ow*(1/365)*s_ED_out*(s_ET_ow_o+s_ET_ow_i)*(1/24)*s_RadSpec!V23*s_RadSpec!Q23*1</f>
        <v>1.1348338471779426E-2</v>
      </c>
      <c r="S23" s="65">
        <f>s_C*s_EF_ow*(1/365)*s_ED_out*(s_ET_ow_o+s_ET_ow_i)*(1/24)*s_RadSpec!W23*s_RadSpec!R23*1</f>
        <v>1.3867646406880348E-2</v>
      </c>
      <c r="T23" s="65">
        <f>s_C*s_EF_ow*(1/365)*s_ED_out*(s_ET_ow_o+s_ET_ow_i)*(1/24)*s_RadSpec!S23*s_RadSpec!N23*1</f>
        <v>5.0977775720926419E-3</v>
      </c>
      <c r="U23" s="58">
        <f>IFERROR(s_DL/(s_RadSpec!F23*s_EF_ow*s_ED_out*(s_ET_ow_o+s_ET_ow_i)*(1/24)*s_IRA_ow),".")</f>
        <v>0.38167028458290597</v>
      </c>
      <c r="V23" s="58">
        <f>IFERROR(s_DL/(s_RadSpec!H23*s_EF_ow*(1/365)*s_ED_out*(s_ET_ow_o+s_ET_ow_i)*(1/24)*s_GSF_a),".")</f>
        <v>1.3708002030536921</v>
      </c>
      <c r="W23" s="58">
        <f t="shared" si="5"/>
        <v>0.2985463705647865</v>
      </c>
      <c r="X23" s="65">
        <f t="shared" si="3"/>
        <v>1718.75</v>
      </c>
      <c r="Y23" s="65">
        <f t="shared" si="4"/>
        <v>0.3139269406392694</v>
      </c>
      <c r="Z23" s="61"/>
    </row>
    <row r="24" spans="1:26" x14ac:dyDescent="0.25">
      <c r="A24" s="64" t="s">
        <v>22</v>
      </c>
      <c r="B24" s="61" t="s">
        <v>274</v>
      </c>
      <c r="C24" s="58" t="str">
        <f>IFERROR((s_DL/(s_RadSpec!G24*s_EF_ow*s_ED_out*s_IRS_ow*(1/1000)))*1,".")</f>
        <v>.</v>
      </c>
      <c r="D24" s="58" t="str">
        <f>IFERROR(IF(A24="H-3",(s_DL/(s_RadSpec!F24*s_EF_ow*s_ED_out*(s_ET_ow_o+s_ET_ow_i)*(1/24)*s_IRA_ow*(1/17)*1000))*1,(s_DL/(s_RadSpec!F24*s_EF_ow*s_ED_out*(s_ET_ow_o+s_ET_ow_i)*(1/24)*s_IRA_ow*(1/s_PEF_wind)*1000))*1),".")</f>
        <v>.</v>
      </c>
      <c r="E24" s="58">
        <f>IFERROR((s_DL/(s_RadSpec!E24*s_EF_ow*(1/365)*s_ED_out*s_RadSpec!O24*(s_ET_ow_o+s_ET_ow_i)*(1/24)*s_RadSpec!T24))*1,".")</f>
        <v>538705.46268150269</v>
      </c>
      <c r="F24" s="58">
        <f t="shared" si="0"/>
        <v>538705.46268150269</v>
      </c>
      <c r="G24" s="65">
        <f t="shared" si="1"/>
        <v>13.75</v>
      </c>
      <c r="H24" s="65">
        <f t="shared" si="2"/>
        <v>5.5401465066476623E-3</v>
      </c>
      <c r="I24" s="65">
        <f>s_C*s_EF_ow*(1/365)*s_ED_out*(s_ET_ow_o+s_ET_ow_i)*(1/24)*s_RadSpec!T24*s_RadSpec!O24*1</f>
        <v>1.0896246269227821E-2</v>
      </c>
      <c r="J24" s="58"/>
      <c r="K24" s="58">
        <f>IFERROR((s_DL/(s_RadSpec!E24*s_EF_ow*(1/365)*s_ED_out*s_RadSpec!O24*(s_ET_ow_o+s_ET_ow_i)*(1/24)*s_RadSpec!T24))*1,".")</f>
        <v>538705.46268150269</v>
      </c>
      <c r="L24" s="58">
        <f>IFERROR((s_DL/(s_RadSpec!K24*s_EF_ow*(1/365)*s_ED_out*s_RadSpec!P24*(s_ET_ow_o+s_ET_ow_i)*(1/24)*s_RadSpec!U24))*1,".")</f>
        <v>4851487.6408669548</v>
      </c>
      <c r="M24" s="58">
        <f>IFERROR((s_DL/(s_RadSpec!L24*s_EF_ow*(1/365)*s_ED_out*s_RadSpec!Q24*(s_ET_ow_o+s_ET_ow_i)*(1/24)*s_RadSpec!V24))*1,".")</f>
        <v>1200219.7476809779</v>
      </c>
      <c r="N24" s="58">
        <f>IFERROR((s_DL/(s_RadSpec!M24*s_EF_ow*(1/365)*s_ED_out*s_RadSpec!R24*(s_ET_ow_o+s_ET_ow_i)*(1/24)*s_RadSpec!W24))*1,".")</f>
        <v>643608.97713983082</v>
      </c>
      <c r="O24" s="58">
        <f>IFERROR((s_DL/(s_RadSpec!I24*s_EF_ow*(1/365)*s_ED_out*s_RadSpec!N24*(s_ET_ow_o+s_ET_ow_i)*(1/24)*s_RadSpec!S24))*1,".")</f>
        <v>8168532.5247136075</v>
      </c>
      <c r="P24" s="65">
        <f>s_C*s_EF_ow*(1/365)*s_ED_out*(s_ET_ow_o+s_ET_ow_i)*(1/24)*s_RadSpec!T24*s_RadSpec!O24*1</f>
        <v>1.0896246269227821E-2</v>
      </c>
      <c r="Q24" s="65">
        <f>s_C*s_EF_ow*(1/365)*s_ED_out*(s_ET_ow_o+s_ET_ow_i)*(1/24)*s_RadSpec!U24*s_RadSpec!P24*1</f>
        <v>6.0100145288501444E-3</v>
      </c>
      <c r="R24" s="65">
        <f>s_C*s_EF_ow*(1/365)*s_ED_out*(s_ET_ow_o+s_ET_ow_i)*(1/24)*s_RadSpec!V24*s_RadSpec!Q24*1</f>
        <v>8.5119893783308122E-3</v>
      </c>
      <c r="S24" s="65">
        <f>s_C*s_EF_ow*(1/365)*s_ED_out*(s_ET_ow_o+s_ET_ow_i)*(1/24)*s_RadSpec!W24*s_RadSpec!R24*1</f>
        <v>1.0193207762557078E-2</v>
      </c>
      <c r="T24" s="65">
        <f>s_C*s_EF_ow*(1/365)*s_ED_out*(s_ET_ow_o+s_ET_ow_i)*(1/24)*s_RadSpec!S24*s_RadSpec!N24*1</f>
        <v>3.616120455465003E-3</v>
      </c>
      <c r="U24" s="58" t="str">
        <f>IFERROR(s_DL/(s_RadSpec!F24*s_EF_ow*s_ED_out*(s_ET_ow_o+s_ET_ow_i)*(1/24)*s_IRA_ow),".")</f>
        <v>.</v>
      </c>
      <c r="V24" s="58">
        <f>IFERROR(s_DL/(s_RadSpec!H24*s_EF_ow*(1/365)*s_ED_out*(s_ET_ow_o+s_ET_ow_i)*(1/24)*s_GSF_a),".")</f>
        <v>12.538790092638186</v>
      </c>
      <c r="W24" s="58">
        <f t="shared" si="5"/>
        <v>12.538790092638184</v>
      </c>
      <c r="X24" s="65">
        <f t="shared" si="3"/>
        <v>1718.75</v>
      </c>
      <c r="Y24" s="65">
        <f t="shared" si="4"/>
        <v>0.3139269406392694</v>
      </c>
      <c r="Z24" s="61"/>
    </row>
    <row r="25" spans="1:26" x14ac:dyDescent="0.25">
      <c r="A25" s="66" t="s">
        <v>23</v>
      </c>
      <c r="B25" s="61" t="s">
        <v>261</v>
      </c>
      <c r="C25" s="58" t="str">
        <f>IFERROR((s_DL/(s_RadSpec!G25*s_EF_ow*s_ED_out*s_IRS_ow*(1/1000)))*1,".")</f>
        <v>.</v>
      </c>
      <c r="D25" s="58">
        <f>IFERROR(IF(A25="H-3",(s_DL/(s_RadSpec!F25*s_EF_ow*s_ED_out*(s_ET_ow_o+s_ET_ow_i)*(1/24)*s_IRA_ow*(1/17)*1000))*1,(s_DL/(s_RadSpec!F25*s_EF_ow*s_ED_out*(s_ET_ow_o+s_ET_ow_i)*(1/24)*s_IRA_ow*(1/s_PEF_wind)*1000))*1),".")</f>
        <v>688933747.24837554</v>
      </c>
      <c r="E25" s="58">
        <f>IFERROR((s_DL/(s_RadSpec!E25*s_EF_ow*(1/365)*s_ED_out*s_RadSpec!O25*(s_ET_ow_o+s_ET_ow_i)*(1/24)*s_RadSpec!T25))*1,".")</f>
        <v>1201490.4900999039</v>
      </c>
      <c r="F25" s="58">
        <f t="shared" si="0"/>
        <v>1199398.7560181448</v>
      </c>
      <c r="G25" s="65">
        <f t="shared" si="1"/>
        <v>13.75</v>
      </c>
      <c r="H25" s="65">
        <f t="shared" si="2"/>
        <v>5.5401465066476623E-3</v>
      </c>
      <c r="I25" s="65">
        <f>s_C*s_EF_ow*(1/365)*s_ED_out*(s_ET_ow_o+s_ET_ow_i)*(1/24)*s_RadSpec!T25*s_RadSpec!O25*1</f>
        <v>9.7709760273972587E-3</v>
      </c>
      <c r="J25" s="58"/>
      <c r="K25" s="58">
        <f>IFERROR((s_DL/(s_RadSpec!E25*s_EF_ow*(1/365)*s_ED_out*s_RadSpec!O25*(s_ET_ow_o+s_ET_ow_i)*(1/24)*s_RadSpec!T25))*1,".")</f>
        <v>1201490.4900999039</v>
      </c>
      <c r="L25" s="58">
        <f>IFERROR((s_DL/(s_RadSpec!K25*s_EF_ow*(1/365)*s_ED_out*s_RadSpec!P25*(s_ET_ow_o+s_ET_ow_i)*(1/24)*s_RadSpec!U25))*1,".")</f>
        <v>10393419.336553276</v>
      </c>
      <c r="M25" s="58">
        <f>IFERROR((s_DL/(s_RadSpec!L25*s_EF_ow*(1/365)*s_ED_out*s_RadSpec!Q25*(s_ET_ow_o+s_ET_ow_i)*(1/24)*s_RadSpec!V25))*1,".")</f>
        <v>2614324.5539969378</v>
      </c>
      <c r="N25" s="58">
        <f>IFERROR((s_DL/(s_RadSpec!M25*s_EF_ow*(1/365)*s_ED_out*s_RadSpec!R25*(s_ET_ow_o+s_ET_ow_i)*(1/24)*s_RadSpec!W25))*1,".")</f>
        <v>1510707.7021317827</v>
      </c>
      <c r="O25" s="58">
        <f>IFERROR((s_DL/(s_RadSpec!I25*s_EF_ow*(1/365)*s_ED_out*s_RadSpec!N25*(s_ET_ow_o+s_ET_ow_i)*(1/24)*s_RadSpec!S25))*1,".")</f>
        <v>18890504.780894086</v>
      </c>
      <c r="P25" s="65">
        <f>s_C*s_EF_ow*(1/365)*s_ED_out*(s_ET_ow_o+s_ET_ow_i)*(1/24)*s_RadSpec!T25*s_RadSpec!O25*1</f>
        <v>9.7709760273972587E-3</v>
      </c>
      <c r="Q25" s="65">
        <f>s_C*s_EF_ow*(1/365)*s_ED_out*(s_ET_ow_o+s_ET_ow_i)*(1/24)*s_RadSpec!U25*s_RadSpec!P25*1</f>
        <v>5.4562301864293419E-3</v>
      </c>
      <c r="R25" s="65">
        <f>s_C*s_EF_ow*(1/365)*s_ED_out*(s_ET_ow_o+s_ET_ow_i)*(1/24)*s_RadSpec!V25*s_RadSpec!Q25*1</f>
        <v>7.6065648234478452E-3</v>
      </c>
      <c r="S25" s="65">
        <f>s_C*s_EF_ow*(1/365)*s_ED_out*(s_ET_ow_o+s_ET_ow_i)*(1/24)*s_RadSpec!W25*s_RadSpec!R25*1</f>
        <v>8.5182298397518744E-3</v>
      </c>
      <c r="T25" s="65">
        <f>s_C*s_EF_ow*(1/365)*s_ED_out*(s_ET_ow_o+s_ET_ow_i)*(1/24)*s_RadSpec!S25*s_RadSpec!N25*1</f>
        <v>3.0432595573440645E-3</v>
      </c>
      <c r="U25" s="58">
        <f>IFERROR(s_DL/(s_RadSpec!F25*s_EF_ow*s_ED_out*(s_ET_ow_o+s_ET_ow_i)*(1/24)*s_IRA_ow),".")</f>
        <v>2220.680083275503</v>
      </c>
      <c r="V25" s="58">
        <f>IFERROR(s_DL/(s_RadSpec!H25*s_EF_ow*(1/365)*s_ED_out*(s_ET_ow_o+s_ET_ow_i)*(1/24)*s_GSF_a),".")</f>
        <v>24.642708852583716</v>
      </c>
      <c r="W25" s="58">
        <f t="shared" si="5"/>
        <v>24.372251926870305</v>
      </c>
      <c r="X25" s="65">
        <f t="shared" si="3"/>
        <v>1718.75</v>
      </c>
      <c r="Y25" s="65">
        <f t="shared" si="4"/>
        <v>0.3139269406392694</v>
      </c>
      <c r="Z25" s="61"/>
    </row>
    <row r="26" spans="1:26" x14ac:dyDescent="0.25">
      <c r="A26" s="64" t="s">
        <v>24</v>
      </c>
      <c r="B26" s="61" t="s">
        <v>274</v>
      </c>
      <c r="C26" s="58">
        <f>IFERROR((s_DL/(s_RadSpec!G26*s_EF_ow*s_ED_out*s_IRS_ow*(1/1000)))*1,".")</f>
        <v>984.77052384868</v>
      </c>
      <c r="D26" s="58">
        <f>IFERROR(IF(A26="H-3",(s_DL/(s_RadSpec!F26*s_EF_ow*s_ED_out*(s_ET_ow_o+s_ET_ow_i)*(1/24)*s_IRA_ow*(1/17)*1000))*1,(s_DL/(s_RadSpec!F26*s_EF_ow*s_ED_out*(s_ET_ow_o+s_ET_ow_i)*(1/24)*s_IRA_ow*(1/s_PEF_wind)*1000))*1),".")</f>
        <v>16153.628224366783</v>
      </c>
      <c r="E26" s="58">
        <f>IFERROR((s_DL/(s_RadSpec!E26*s_EF_ow*(1/365)*s_ED_out*s_RadSpec!O26*(s_ET_ow_o+s_ET_ow_i)*(1/24)*s_RadSpec!T26))*1,".")</f>
        <v>48492.40536312716</v>
      </c>
      <c r="F26" s="58">
        <f t="shared" si="0"/>
        <v>910.75313047383645</v>
      </c>
      <c r="G26" s="65">
        <f t="shared" si="1"/>
        <v>13.75</v>
      </c>
      <c r="H26" s="65">
        <f t="shared" si="2"/>
        <v>5.5401465066476623E-3</v>
      </c>
      <c r="I26" s="65">
        <f>s_C*s_EF_ow*(1/365)*s_ED_out*(s_ET_ow_o+s_ET_ow_i)*(1/24)*s_RadSpec!T26*s_RadSpec!O26*1</f>
        <v>1.792126612581461E-3</v>
      </c>
      <c r="J26" s="58"/>
      <c r="K26" s="58">
        <f>IFERROR((s_DL/(s_RadSpec!E26*s_EF_ow*(1/365)*s_ED_out*s_RadSpec!O26*(s_ET_ow_o+s_ET_ow_i)*(1/24)*s_RadSpec!T26))*1,".")</f>
        <v>48492.40536312716</v>
      </c>
      <c r="L26" s="58">
        <f>IFERROR((s_DL/(s_RadSpec!K26*s_EF_ow*(1/365)*s_ED_out*s_RadSpec!P26*(s_ET_ow_o+s_ET_ow_i)*(1/24)*s_RadSpec!U26))*1,".")</f>
        <v>297046.02457336063</v>
      </c>
      <c r="M26" s="58">
        <f>IFERROR((s_DL/(s_RadSpec!L26*s_EF_ow*(1/365)*s_ED_out*s_RadSpec!Q26*(s_ET_ow_o+s_ET_ow_i)*(1/24)*s_RadSpec!V26))*1,".")</f>
        <v>84228.180249818906</v>
      </c>
      <c r="N26" s="58">
        <f>IFERROR((s_DL/(s_RadSpec!M26*s_EF_ow*(1/365)*s_ED_out*s_RadSpec!R26*(s_ET_ow_o+s_ET_ow_i)*(1/24)*s_RadSpec!W26))*1,".")</f>
        <v>55457.148764987629</v>
      </c>
      <c r="O26" s="58">
        <f>IFERROR((s_DL/(s_RadSpec!I26*s_EF_ow*(1/365)*s_ED_out*s_RadSpec!N26*(s_ET_ow_o+s_ET_ow_i)*(1/24)*s_RadSpec!S26))*1,".")</f>
        <v>1638538.3730381432</v>
      </c>
      <c r="P26" s="65">
        <f>s_C*s_EF_ow*(1/365)*s_ED_out*(s_ET_ow_o+s_ET_ow_i)*(1/24)*s_RadSpec!T26*s_RadSpec!O26*1</f>
        <v>1.792126612581461E-3</v>
      </c>
      <c r="Q26" s="65">
        <f>s_C*s_EF_ow*(1/365)*s_ED_out*(s_ET_ow_o+s_ET_ow_i)*(1/24)*s_RadSpec!U26*s_RadSpec!P26*1</f>
        <v>9.8158227332028692E-4</v>
      </c>
      <c r="R26" s="65">
        <f>s_C*s_EF_ow*(1/365)*s_ED_out*(s_ET_ow_o+s_ET_ow_i)*(1/24)*s_RadSpec!V26*s_RadSpec!Q26*1</f>
        <v>1.3580628124194264E-3</v>
      </c>
      <c r="S26" s="65">
        <f>s_C*s_EF_ow*(1/365)*s_ED_out*(s_ET_ow_o+s_ET_ow_i)*(1/24)*s_RadSpec!W26*s_RadSpec!R26*1</f>
        <v>1.587676481394007E-3</v>
      </c>
      <c r="T26" s="65">
        <f>s_C*s_EF_ow*(1/365)*s_ED_out*(s_ET_ow_o+s_ET_ow_i)*(1/24)*s_RadSpec!S26*s_RadSpec!N26*1</f>
        <v>1.6840972953986646E-4</v>
      </c>
      <c r="U26" s="58">
        <f>IFERROR(s_DL/(s_RadSpec!F26*s_EF_ow*s_ED_out*(s_ET_ow_o+s_ET_ow_i)*(1/24)*s_IRA_ow),".")</f>
        <v>5.2068926241111681E-2</v>
      </c>
      <c r="V26" s="58">
        <f>IFERROR(s_DL/(s_RadSpec!H26*s_EF_ow*(1/365)*s_ED_out*(s_ET_ow_o+s_ET_ow_i)*(1/24)*s_GSF_a),".")</f>
        <v>0.12840929612942717</v>
      </c>
      <c r="W26" s="58">
        <f t="shared" si="5"/>
        <v>3.70467643187938E-2</v>
      </c>
      <c r="X26" s="65">
        <f t="shared" si="3"/>
        <v>1718.75</v>
      </c>
      <c r="Y26" s="65">
        <f t="shared" si="4"/>
        <v>0.3139269406392694</v>
      </c>
      <c r="Z26" s="61"/>
    </row>
    <row r="27" spans="1:26" x14ac:dyDescent="0.25">
      <c r="A27" s="64" t="s">
        <v>25</v>
      </c>
      <c r="B27" s="61" t="s">
        <v>274</v>
      </c>
      <c r="C27" s="58" t="str">
        <f>IFERROR((s_DL/(s_RadSpec!G27*s_EF_ow*s_ED_out*s_IRS_ow*(1/1000)))*1,".")</f>
        <v>.</v>
      </c>
      <c r="D27" s="58" t="str">
        <f>IFERROR(IF(A27="H-3",(s_DL/(s_RadSpec!F27*s_EF_ow*s_ED_out*(s_ET_ow_o+s_ET_ow_i)*(1/24)*s_IRA_ow*(1/17)*1000))*1,(s_DL/(s_RadSpec!F27*s_EF_ow*s_ED_out*(s_ET_ow_o+s_ET_ow_i)*(1/24)*s_IRA_ow*(1/s_PEF_wind)*1000))*1),".")</f>
        <v>.</v>
      </c>
      <c r="E27" s="58">
        <f>IFERROR((s_DL/(s_RadSpec!E27*s_EF_ow*(1/365)*s_ED_out*s_RadSpec!O27*(s_ET_ow_o+s_ET_ow_i)*(1/24)*s_RadSpec!T27))*1,".")</f>
        <v>230034.01285956643</v>
      </c>
      <c r="F27" s="58">
        <f t="shared" si="0"/>
        <v>230034.01285956643</v>
      </c>
      <c r="G27" s="65">
        <f t="shared" si="1"/>
        <v>13.75</v>
      </c>
      <c r="H27" s="65">
        <f t="shared" si="2"/>
        <v>5.5401465066476623E-3</v>
      </c>
      <c r="I27" s="65">
        <f>s_C*s_EF_ow*(1/365)*s_ED_out*(s_ET_ow_o+s_ET_ow_i)*(1/24)*s_RadSpec!T27*s_RadSpec!O27*1</f>
        <v>8.5057963312864075E-3</v>
      </c>
      <c r="J27" s="58"/>
      <c r="K27" s="58">
        <f>IFERROR((s_DL/(s_RadSpec!E27*s_EF_ow*(1/365)*s_ED_out*s_RadSpec!O27*(s_ET_ow_o+s_ET_ow_i)*(1/24)*s_RadSpec!T27))*1,".")</f>
        <v>230034.01285956643</v>
      </c>
      <c r="L27" s="58">
        <f>IFERROR((s_DL/(s_RadSpec!K27*s_EF_ow*(1/365)*s_ED_out*s_RadSpec!P27*(s_ET_ow_o+s_ET_ow_i)*(1/24)*s_RadSpec!U27))*1,".")</f>
        <v>1149524.5467349922</v>
      </c>
      <c r="M27" s="58">
        <f>IFERROR((s_DL/(s_RadSpec!L27*s_EF_ow*(1/365)*s_ED_out*s_RadSpec!Q27*(s_ET_ow_o+s_ET_ow_i)*(1/24)*s_RadSpec!V27))*1,".")</f>
        <v>505523.78945227613</v>
      </c>
      <c r="N27" s="58">
        <f>IFERROR((s_DL/(s_RadSpec!M27*s_EF_ow*(1/365)*s_ED_out*s_RadSpec!R27*(s_ET_ow_o+s_ET_ow_i)*(1/24)*s_RadSpec!W27))*1,".")</f>
        <v>312062.89266086958</v>
      </c>
      <c r="O27" s="58">
        <f>IFERROR((s_DL/(s_RadSpec!I27*s_EF_ow*(1/365)*s_ED_out*s_RadSpec!N27*(s_ET_ow_o+s_ET_ow_i)*(1/24)*s_RadSpec!S27))*1,".")</f>
        <v>381170.7160228336</v>
      </c>
      <c r="P27" s="65">
        <f>s_C*s_EF_ow*(1/365)*s_ED_out*(s_ET_ow_o+s_ET_ow_i)*(1/24)*s_RadSpec!T27*s_RadSpec!O27*1</f>
        <v>8.5057963312864075E-3</v>
      </c>
      <c r="Q27" s="65">
        <f>s_C*s_EF_ow*(1/365)*s_ED_out*(s_ET_ow_o+s_ET_ow_i)*(1/24)*s_RadSpec!U27*s_RadSpec!P27*1</f>
        <v>2.8676018616087093E-3</v>
      </c>
      <c r="R27" s="65">
        <f>s_C*s_EF_ow*(1/365)*s_ED_out*(s_ET_ow_o+s_ET_ow_i)*(1/24)*s_RadSpec!V27*s_RadSpec!Q27*1</f>
        <v>4.6774064232372754E-3</v>
      </c>
      <c r="S27" s="65">
        <f>s_C*s_EF_ow*(1/365)*s_ED_out*(s_ET_ow_o+s_ET_ow_i)*(1/24)*s_RadSpec!W27*s_RadSpec!R27*1</f>
        <v>6.4297660765484897E-3</v>
      </c>
      <c r="T27" s="65">
        <f>s_C*s_EF_ow*(1/365)*s_ED_out*(s_ET_ow_o+s_ET_ow_i)*(1/24)*s_RadSpec!S27*s_RadSpec!N27*1</f>
        <v>9.167576599827936E-4</v>
      </c>
      <c r="U27" s="58" t="str">
        <f>IFERROR(s_DL/(s_RadSpec!F27*s_EF_ow*s_ED_out*(s_ET_ow_o+s_ET_ow_i)*(1/24)*s_IRA_ow),".")</f>
        <v>.</v>
      </c>
      <c r="V27" s="58">
        <f>IFERROR(s_DL/(s_RadSpec!H27*s_EF_ow*(1/365)*s_ED_out*(s_ET_ow_o+s_ET_ow_i)*(1/24)*s_GSF_a),".")</f>
        <v>1.0738510406793409</v>
      </c>
      <c r="W27" s="58">
        <f t="shared" si="5"/>
        <v>1.0738510406793409</v>
      </c>
      <c r="X27" s="65">
        <f t="shared" si="3"/>
        <v>1718.75</v>
      </c>
      <c r="Y27" s="65">
        <f t="shared" si="4"/>
        <v>0.3139269406392694</v>
      </c>
      <c r="Z27" s="61"/>
    </row>
    <row r="28" spans="1:26" x14ac:dyDescent="0.25">
      <c r="A28" s="64" t="s">
        <v>26</v>
      </c>
      <c r="B28" s="61" t="s">
        <v>274</v>
      </c>
      <c r="C28" s="58" t="str">
        <f>IFERROR((s_DL/(s_RadSpec!G28*s_EF_ow*s_ED_out*s_IRS_ow*(1/1000)))*1,".")</f>
        <v>.</v>
      </c>
      <c r="D28" s="58" t="str">
        <f>IFERROR(IF(A28="H-3",(s_DL/(s_RadSpec!F28*s_EF_ow*s_ED_out*(s_ET_ow_o+s_ET_ow_i)*(1/24)*s_IRA_ow*(1/17)*1000))*1,(s_DL/(s_RadSpec!F28*s_EF_ow*s_ED_out*(s_ET_ow_o+s_ET_ow_i)*(1/24)*s_IRA_ow*(1/s_PEF_wind)*1000))*1),".")</f>
        <v>.</v>
      </c>
      <c r="E28" s="58">
        <f>IFERROR((s_DL/(s_RadSpec!E28*s_EF_ow*(1/365)*s_ED_out*s_RadSpec!O28*(s_ET_ow_o+s_ET_ow_i)*(1/24)*s_RadSpec!T28))*1,".")</f>
        <v>101.05343201422089</v>
      </c>
      <c r="F28" s="58">
        <f t="shared" si="0"/>
        <v>101.05343201422089</v>
      </c>
      <c r="G28" s="65">
        <f t="shared" si="1"/>
        <v>13.75</v>
      </c>
      <c r="H28" s="65">
        <f t="shared" si="2"/>
        <v>5.5401465066476623E-3</v>
      </c>
      <c r="I28" s="65">
        <f>s_C*s_EF_ow*(1/365)*s_ED_out*(s_ET_ow_o+s_ET_ow_i)*(1/24)*s_RadSpec!T28*s_RadSpec!O28*1</f>
        <v>1.9221746575342466E-2</v>
      </c>
      <c r="J28" s="58"/>
      <c r="K28" s="58">
        <f>IFERROR((s_DL/(s_RadSpec!E28*s_EF_ow*(1/365)*s_ED_out*s_RadSpec!O28*(s_ET_ow_o+s_ET_ow_i)*(1/24)*s_RadSpec!T28))*1,".")</f>
        <v>101.05343201422089</v>
      </c>
      <c r="L28" s="58">
        <f>IFERROR((s_DL/(s_RadSpec!K28*s_EF_ow*(1/365)*s_ED_out*s_RadSpec!P28*(s_ET_ow_o+s_ET_ow_i)*(1/24)*s_RadSpec!U28))*1,".")</f>
        <v>1232.1891972020817</v>
      </c>
      <c r="M28" s="58">
        <f>IFERROR((s_DL/(s_RadSpec!L28*s_EF_ow*(1/365)*s_ED_out*s_RadSpec!Q28*(s_ET_ow_o+s_ET_ow_i)*(1/24)*s_RadSpec!V28))*1,".")</f>
        <v>297.76900569926738</v>
      </c>
      <c r="N28" s="58">
        <f>IFERROR((s_DL/(s_RadSpec!M28*s_EF_ow*(1/365)*s_ED_out*s_RadSpec!R28*(s_ET_ow_o+s_ET_ow_i)*(1/24)*s_RadSpec!W28))*1,".")</f>
        <v>161.18643574986064</v>
      </c>
      <c r="O28" s="58">
        <f>IFERROR((s_DL/(s_RadSpec!I28*s_EF_ow*(1/365)*s_ED_out*s_RadSpec!N28*(s_ET_ow_o+s_ET_ow_i)*(1/24)*s_RadSpec!S28))*1,".")</f>
        <v>2159.0818497711934</v>
      </c>
      <c r="P28" s="65">
        <f>s_C*s_EF_ow*(1/365)*s_ED_out*(s_ET_ow_o+s_ET_ow_i)*(1/24)*s_RadSpec!T28*s_RadSpec!O28*1</f>
        <v>1.9221746575342466E-2</v>
      </c>
      <c r="Q28" s="65">
        <f>s_C*s_EF_ow*(1/365)*s_ED_out*(s_ET_ow_o+s_ET_ow_i)*(1/24)*s_RadSpec!U28*s_RadSpec!P28*1</f>
        <v>8.6201573762959109E-3</v>
      </c>
      <c r="R28" s="65">
        <f>s_C*s_EF_ow*(1/365)*s_ED_out*(s_ET_ow_o+s_ET_ow_i)*(1/24)*s_RadSpec!V28*s_RadSpec!Q28*1</f>
        <v>1.241581050228311E-2</v>
      </c>
      <c r="S28" s="65">
        <f>s_C*s_EF_ow*(1/365)*s_ED_out*(s_ET_ow_o+s_ET_ow_i)*(1/24)*s_RadSpec!W28*s_RadSpec!R28*1</f>
        <v>1.4340228814128397E-2</v>
      </c>
      <c r="T28" s="65">
        <f>s_C*s_EF_ow*(1/365)*s_ED_out*(s_ET_ow_o+s_ET_ow_i)*(1/24)*s_RadSpec!S28*s_RadSpec!N28*1</f>
        <v>4.9034869240348672E-3</v>
      </c>
      <c r="U28" s="58" t="str">
        <f>IFERROR(s_DL/(s_RadSpec!F28*s_EF_ow*s_ED_out*(s_ET_ow_o+s_ET_ow_i)*(1/24)*s_IRA_ow),".")</f>
        <v>.</v>
      </c>
      <c r="V28" s="58">
        <f>IFERROR(s_DL/(s_RadSpec!H28*s_EF_ow*(1/365)*s_ED_out*(s_ET_ow_o+s_ET_ow_i)*(1/24)*s_GSF_a),".")</f>
        <v>4.1795966975460624E-3</v>
      </c>
      <c r="W28" s="58">
        <f t="shared" si="5"/>
        <v>4.1795966975460624E-3</v>
      </c>
      <c r="X28" s="65">
        <f t="shared" si="3"/>
        <v>1718.75</v>
      </c>
      <c r="Y28" s="65">
        <f t="shared" si="4"/>
        <v>0.3139269406392694</v>
      </c>
      <c r="Z28" s="61"/>
    </row>
    <row r="29" spans="1:26" x14ac:dyDescent="0.25">
      <c r="A29" s="64" t="s">
        <v>27</v>
      </c>
      <c r="B29" s="61" t="s">
        <v>274</v>
      </c>
      <c r="C29" s="58" t="str">
        <f>IFERROR((s_DL/(s_RadSpec!G29*s_EF_ow*s_ED_out*s_IRS_ow*(1/1000)))*1,".")</f>
        <v>.</v>
      </c>
      <c r="D29" s="58" t="str">
        <f>IFERROR(IF(A29="H-3",(s_DL/(s_RadSpec!F29*s_EF_ow*s_ED_out*(s_ET_ow_o+s_ET_ow_i)*(1/24)*s_IRA_ow*(1/17)*1000))*1,(s_DL/(s_RadSpec!F29*s_EF_ow*s_ED_out*(s_ET_ow_o+s_ET_ow_i)*(1/24)*s_IRA_ow*(1/s_PEF_wind)*1000))*1),".")</f>
        <v>.</v>
      </c>
      <c r="E29" s="58">
        <f>IFERROR((s_DL/(s_RadSpec!E29*s_EF_ow*(1/365)*s_ED_out*s_RadSpec!O29*(s_ET_ow_o+s_ET_ow_i)*(1/24)*s_RadSpec!T29))*1,".")</f>
        <v>84.312212033816479</v>
      </c>
      <c r="F29" s="58">
        <f t="shared" si="0"/>
        <v>84.312212033816479</v>
      </c>
      <c r="G29" s="65">
        <f t="shared" si="1"/>
        <v>13.75</v>
      </c>
      <c r="H29" s="65">
        <f t="shared" si="2"/>
        <v>5.5401465066476623E-3</v>
      </c>
      <c r="I29" s="65">
        <f>s_C*s_EF_ow*(1/365)*s_ED_out*(s_ET_ow_o+s_ET_ow_i)*(1/24)*s_RadSpec!T29*s_RadSpec!O29*1</f>
        <v>1.7676501580611161E-2</v>
      </c>
      <c r="J29" s="58"/>
      <c r="K29" s="58">
        <f>IFERROR((s_DL/(s_RadSpec!E29*s_EF_ow*(1/365)*s_ED_out*s_RadSpec!O29*(s_ET_ow_o+s_ET_ow_i)*(1/24)*s_RadSpec!T29))*1,".")</f>
        <v>84.312212033816479</v>
      </c>
      <c r="L29" s="58">
        <f>IFERROR((s_DL/(s_RadSpec!K29*s_EF_ow*(1/365)*s_ED_out*s_RadSpec!P29*(s_ET_ow_o+s_ET_ow_i)*(1/24)*s_RadSpec!U29))*1,".")</f>
        <v>921.22818096105061</v>
      </c>
      <c r="M29" s="58">
        <f>IFERROR((s_DL/(s_RadSpec!L29*s_EF_ow*(1/365)*s_ED_out*s_RadSpec!Q29*(s_ET_ow_o+s_ET_ow_i)*(1/24)*s_RadSpec!V29))*1,".")</f>
        <v>228.51329564412825</v>
      </c>
      <c r="N29" s="58">
        <f>IFERROR((s_DL/(s_RadSpec!M29*s_EF_ow*(1/365)*s_ED_out*s_RadSpec!R29*(s_ET_ow_o+s_ET_ow_i)*(1/24)*s_RadSpec!W29))*1,".")</f>
        <v>120.60478762409912</v>
      </c>
      <c r="O29" s="58">
        <f>IFERROR((s_DL/(s_RadSpec!I29*s_EF_ow*(1/365)*s_ED_out*s_RadSpec!N29*(s_ET_ow_o+s_ET_ow_i)*(1/24)*s_RadSpec!S29))*1,".")</f>
        <v>1642.095223527401</v>
      </c>
      <c r="P29" s="65">
        <f>s_C*s_EF_ow*(1/365)*s_ED_out*(s_ET_ow_o+s_ET_ow_i)*(1/24)*s_RadSpec!T29*s_RadSpec!O29*1</f>
        <v>1.7676501580611161E-2</v>
      </c>
      <c r="Q29" s="65">
        <f>s_C*s_EF_ow*(1/365)*s_ED_out*(s_ET_ow_o+s_ET_ow_i)*(1/24)*s_RadSpec!U29*s_RadSpec!P29*1</f>
        <v>8.8583344635833478E-3</v>
      </c>
      <c r="R29" s="65">
        <f>s_C*s_EF_ow*(1/365)*s_ED_out*(s_ET_ow_o+s_ET_ow_i)*(1/24)*s_RadSpec!V29*s_RadSpec!Q29*1</f>
        <v>1.2434569551174965E-2</v>
      </c>
      <c r="S29" s="65">
        <f>s_C*s_EF_ow*(1/365)*s_ED_out*(s_ET_ow_o+s_ET_ow_i)*(1/24)*s_RadSpec!W29*s_RadSpec!R29*1</f>
        <v>1.4658944785598076E-2</v>
      </c>
      <c r="T29" s="65">
        <f>s_C*s_EF_ow*(1/365)*s_ED_out*(s_ET_ow_o+s_ET_ow_i)*(1/24)*s_RadSpec!S29*s_RadSpec!N29*1</f>
        <v>4.9331376386170904E-3</v>
      </c>
      <c r="U29" s="58" t="str">
        <f>IFERROR(s_DL/(s_RadSpec!F29*s_EF_ow*s_ED_out*(s_ET_ow_o+s_ET_ow_i)*(1/24)*s_IRA_ow),".")</f>
        <v>.</v>
      </c>
      <c r="V29" s="58">
        <f>IFERROR(s_DL/(s_RadSpec!H29*s_EF_ow*(1/365)*s_ED_out*(s_ET_ow_o+s_ET_ow_i)*(1/24)*s_GSF_a),".")</f>
        <v>3.2296883571946836E-3</v>
      </c>
      <c r="W29" s="58">
        <f t="shared" si="5"/>
        <v>3.2296883571946836E-3</v>
      </c>
      <c r="X29" s="65">
        <f t="shared" si="3"/>
        <v>1718.75</v>
      </c>
      <c r="Y29" s="65">
        <f t="shared" si="4"/>
        <v>0.3139269406392694</v>
      </c>
      <c r="Z29" s="61"/>
    </row>
    <row r="30" spans="1:26" x14ac:dyDescent="0.25">
      <c r="A30" s="64" t="s">
        <v>28</v>
      </c>
      <c r="B30" s="61" t="s">
        <v>274</v>
      </c>
      <c r="C30" s="58">
        <f>IFERROR((s_DL/(s_RadSpec!G30*s_EF_ow*s_ED_out*s_IRS_ow*(1/1000)))*1,".")</f>
        <v>9597.6658476658486</v>
      </c>
      <c r="D30" s="58">
        <f>IFERROR(IF(A30="H-3",(s_DL/(s_RadSpec!F30*s_EF_ow*s_ED_out*(s_ET_ow_o+s_ET_ow_i)*(1/24)*s_IRA_ow*(1/17)*1000))*1,(s_DL/(s_RadSpec!F30*s_EF_ow*s_ED_out*(s_ET_ow_o+s_ET_ow_i)*(1/24)*s_IRA_ow*(1/s_PEF_wind)*1000))*1),".")</f>
        <v>118407.66319802833</v>
      </c>
      <c r="E30" s="58">
        <f>IFERROR((s_DL/(s_RadSpec!E30*s_EF_ow*(1/365)*s_ED_out*s_RadSpec!O30*(s_ET_ow_o+s_ET_ow_i)*(1/24)*s_RadSpec!T30))*1,".")</f>
        <v>14441695.906155089</v>
      </c>
      <c r="F30" s="58">
        <f t="shared" si="0"/>
        <v>8872.5914542252322</v>
      </c>
      <c r="G30" s="65">
        <f t="shared" si="1"/>
        <v>13.75</v>
      </c>
      <c r="H30" s="65">
        <f t="shared" si="2"/>
        <v>5.5401465066476623E-3</v>
      </c>
      <c r="I30" s="65">
        <f>s_C*s_EF_ow*(1/365)*s_ED_out*(s_ET_ow_o+s_ET_ow_i)*(1/24)*s_RadSpec!T30*s_RadSpec!O30*1</f>
        <v>1.8835616438356165E-3</v>
      </c>
      <c r="J30" s="58"/>
      <c r="K30" s="58">
        <f>IFERROR((s_DL/(s_RadSpec!E30*s_EF_ow*(1/365)*s_ED_out*s_RadSpec!O30*(s_ET_ow_o+s_ET_ow_i)*(1/24)*s_RadSpec!T30))*1,".")</f>
        <v>14441695.906155089</v>
      </c>
      <c r="L30" s="58">
        <f>IFERROR((s_DL/(s_RadSpec!K30*s_EF_ow*(1/365)*s_ED_out*s_RadSpec!P30*(s_ET_ow_o+s_ET_ow_i)*(1/24)*s_RadSpec!U30))*1,".")</f>
        <v>240060106.37366581</v>
      </c>
      <c r="M30" s="58">
        <f>IFERROR((s_DL/(s_RadSpec!L30*s_EF_ow*(1/365)*s_ED_out*s_RadSpec!Q30*(s_ET_ow_o+s_ET_ow_i)*(1/24)*s_RadSpec!V30))*1,".")</f>
        <v>35737546.687517479</v>
      </c>
      <c r="N30" s="58">
        <f>IFERROR((s_DL/(s_RadSpec!M30*s_EF_ow*(1/365)*s_ED_out*s_RadSpec!R30*(s_ET_ow_o+s_ET_ow_i)*(1/24)*s_RadSpec!W30))*1,".")</f>
        <v>19615618.747881718</v>
      </c>
      <c r="O30" s="58">
        <f>IFERROR((s_DL/(s_RadSpec!I30*s_EF_ow*(1/365)*s_ED_out*s_RadSpec!N30*(s_ET_ow_o+s_ET_ow_i)*(1/24)*s_RadSpec!S30))*1,".")</f>
        <v>2862331650.1341968</v>
      </c>
      <c r="P30" s="65">
        <f>s_C*s_EF_ow*(1/365)*s_ED_out*(s_ET_ow_o+s_ET_ow_i)*(1/24)*s_RadSpec!T30*s_RadSpec!O30*1</f>
        <v>1.8835616438356165E-3</v>
      </c>
      <c r="Q30" s="65">
        <f>s_C*s_EF_ow*(1/365)*s_ED_out*(s_ET_ow_o+s_ET_ow_i)*(1/24)*s_RadSpec!U30*s_RadSpec!P30*1</f>
        <v>3.8448122780314564E-4</v>
      </c>
      <c r="R30" s="65">
        <f>s_C*s_EF_ow*(1/365)*s_ED_out*(s_ET_ow_o+s_ET_ow_i)*(1/24)*s_RadSpec!V30*s_RadSpec!Q30*1</f>
        <v>1.0669185954967726E-3</v>
      </c>
      <c r="S30" s="65">
        <f>s_C*s_EF_ow*(1/365)*s_ED_out*(s_ET_ow_o+s_ET_ow_i)*(1/24)*s_RadSpec!W30*s_RadSpec!R30*1</f>
        <v>1.4333563413684463E-3</v>
      </c>
      <c r="T30" s="65">
        <f>s_C*s_EF_ow*(1/365)*s_ED_out*(s_ET_ow_o+s_ET_ow_i)*(1/24)*s_RadSpec!S30*s_RadSpec!N30*1</f>
        <v>1.5696347031963472E-5</v>
      </c>
      <c r="U30" s="58">
        <f>IFERROR(s_DL/(s_RadSpec!F30*s_EF_ow*s_ED_out*(s_ET_ow_o+s_ET_ow_i)*(1/24)*s_IRA_ow),".")</f>
        <v>0.38167028458290597</v>
      </c>
      <c r="V30" s="58">
        <f>IFERROR(s_DL/(s_RadSpec!H30*s_EF_ow*(1/365)*s_ED_out*(s_ET_ow_o+s_ET_ow_i)*(1/24)*s_GSF_a),".")</f>
        <v>40.218760674499833</v>
      </c>
      <c r="W30" s="58">
        <f t="shared" si="5"/>
        <v>0.3780823372953413</v>
      </c>
      <c r="X30" s="65">
        <f t="shared" si="3"/>
        <v>1718.75</v>
      </c>
      <c r="Y30" s="65">
        <f t="shared" si="4"/>
        <v>0.3139269406392694</v>
      </c>
      <c r="Z30" s="61"/>
    </row>
    <row r="31" spans="1:26" x14ac:dyDescent="0.25">
      <c r="A31" s="67" t="s">
        <v>1</v>
      </c>
      <c r="B31" s="67" t="s">
        <v>274</v>
      </c>
      <c r="C31" s="68">
        <f>1/SUM(1/C32,1/C33,1/C34,1/C35,1/C36,1/C37,1/C38,1/C41,1/C44)</f>
        <v>491.09568331970331</v>
      </c>
      <c r="D31" s="68">
        <f>1/SUM(1/D32,1/D33,1/D34,1/D35,1/D36,1/D37,1/D38,1/D41,1/D44)</f>
        <v>5695.5971417462906</v>
      </c>
      <c r="E31" s="68">
        <f>1/SUM(1/E32,1/E33,1/E34,1/E35,1/E36,1/E37,1/E38,1/E39,1/E40,1/E41,1/E42,1/E43)</f>
        <v>1311.5602743678123</v>
      </c>
      <c r="F31" s="69">
        <f t="shared" ref="F31" si="6">1/SUM(1/F32,1/F33,1/F34,1/F35,1/F36,1/F37,1/F38,1/F39,1/F40,1/F41,1/F42,1/F43,1/F44)</f>
        <v>336.21492609156053</v>
      </c>
      <c r="G31" s="70">
        <f>SUM(G32:G44)</f>
        <v>5.0906576557556503E-2</v>
      </c>
      <c r="H31" s="70">
        <f>SUM(H32:H44)</f>
        <v>4.3893553876485931E-3</v>
      </c>
      <c r="I31" s="70">
        <f>SUM(I32:I44)</f>
        <v>1.9061266560585863E-2</v>
      </c>
      <c r="J31" s="70">
        <f t="shared" ref="J31:J76" si="7">SUM(G31:I31)</f>
        <v>7.435719850579095E-2</v>
      </c>
      <c r="K31" s="68">
        <f t="shared" ref="K31:O31" si="8">1/SUM(1/K32,1/K33,1/K34,1/K35,1/K36,1/K37,1/K38,1/K39,1/K40,1/K41,1/K42,1/K43)</f>
        <v>1311.5602743678123</v>
      </c>
      <c r="L31" s="68">
        <f t="shared" si="8"/>
        <v>11438.919265444456</v>
      </c>
      <c r="M31" s="68">
        <f t="shared" si="8"/>
        <v>2976.5113892462159</v>
      </c>
      <c r="N31" s="68">
        <f t="shared" si="8"/>
        <v>1762.3536157991068</v>
      </c>
      <c r="O31" s="68">
        <f t="shared" si="8"/>
        <v>22238.951648647042</v>
      </c>
      <c r="P31" s="70">
        <f>+SUM(P32:P44)</f>
        <v>1.9061266560585863E-2</v>
      </c>
      <c r="Q31" s="70">
        <f t="shared" ref="Q31:S31" si="9">+SUM(Q32:Q44)</f>
        <v>2.1855211510690411E-3</v>
      </c>
      <c r="R31" s="70">
        <f t="shared" si="9"/>
        <v>8.399094352644524E-3</v>
      </c>
      <c r="S31" s="70">
        <f t="shared" si="9"/>
        <v>1.4185575344176438E-2</v>
      </c>
      <c r="T31" s="70">
        <f>+SUM(T32:T44)</f>
        <v>1.1241537098949054E-3</v>
      </c>
      <c r="U31" s="68">
        <f>1/SUM(1/U32,1/U33,1/U34,1/U35,1/U36,1/U37,1/U38,1/U41,1/U44)</f>
        <v>1.8358948426541448E-2</v>
      </c>
      <c r="V31" s="68">
        <f t="shared" ref="V31:W31" si="10">1/SUM(1/V32,1/V33,1/V34,1/V35,1/V36,1/V37,1/V38,1/V39,1/V40,1/V41,1/V42,1/V43,1/V44)</f>
        <v>1.7487354854657793E-2</v>
      </c>
      <c r="W31" s="69">
        <f t="shared" si="10"/>
        <v>8.9562776773602915E-3</v>
      </c>
      <c r="X31" s="70">
        <f>SUM(X32:X44)</f>
        <v>1361.7337670526713</v>
      </c>
      <c r="Y31" s="70">
        <f>SUM(Y32:Y44)</f>
        <v>1429.6044317612275</v>
      </c>
      <c r="Z31" s="70">
        <f t="shared" ref="Z31:Z76" si="11">SUM(X31:Y31)</f>
        <v>2791.338198813899</v>
      </c>
    </row>
    <row r="32" spans="1:26" x14ac:dyDescent="0.25">
      <c r="A32" s="71" t="s">
        <v>275</v>
      </c>
      <c r="B32" s="61">
        <v>1</v>
      </c>
      <c r="C32" s="72">
        <f>IFERROR(C3/$B32,0)</f>
        <v>2408.8259382377028</v>
      </c>
      <c r="D32" s="72">
        <f>IFERROR(D3/$B32,0)</f>
        <v>12432.201130883708</v>
      </c>
      <c r="E32" s="72">
        <f>IFERROR(E3/$B32,0)</f>
        <v>29839259.9835575</v>
      </c>
      <c r="F32" s="72">
        <f>IF(AND(C32&lt;&gt;0,D32&lt;&gt;0,E32&lt;&gt;0),1/((1/C32)+(1/D32)+(1/E32)),IF(AND(C32&lt;&gt;0,D32&lt;&gt;0,E32=0), 1/((1/C32)+(1/D32)),IF(AND(C32&lt;&gt;0,D32=0,E32&lt;&gt;0),1/((1/C32)+(1/E32)),IF(AND(C32=0,D32&lt;&gt;0,E32&lt;&gt;0),1/((1/D32)+(1/E32)),IF(AND(C32&lt;&gt;0,D32=0,E32=0),1/((1/C32)),IF(AND(C32=0,D32&lt;&gt;0,E32=0),1/((1/D32)),IF(AND(C32=0,D32=0,E32&lt;&gt;0),1/((1/E32)),IF(AND(C32=0,D32=0,E32=0),0))))))))</f>
        <v>2017.7163892834158</v>
      </c>
      <c r="G32" s="73">
        <f>IFERROR(s_RadSpec!$G$3*G3,".")*$B$32</f>
        <v>1.0378500000000001E-2</v>
      </c>
      <c r="H32" s="73">
        <f>IFERROR(s_RadSpec!$F$3*H3,".")*$B$32</f>
        <v>2.0109069775179019E-3</v>
      </c>
      <c r="I32" s="73">
        <f>IFERROR(s_RadSpec!$E$3*I3,".")*$B$32</f>
        <v>8.3782238613745444E-7</v>
      </c>
      <c r="J32" s="73">
        <f t="shared" si="7"/>
        <v>1.2390244799904039E-2</v>
      </c>
      <c r="K32" s="72">
        <f t="shared" ref="K32:O32" si="12">IFERROR(K3/$B32,0)</f>
        <v>29839259.9835575</v>
      </c>
      <c r="L32" s="72">
        <f t="shared" si="12"/>
        <v>84959836.812055528</v>
      </c>
      <c r="M32" s="72">
        <f t="shared" si="12"/>
        <v>34120787.016311534</v>
      </c>
      <c r="N32" s="72">
        <f t="shared" si="12"/>
        <v>32697862.353526425</v>
      </c>
      <c r="O32" s="72">
        <f t="shared" si="12"/>
        <v>94623699.056565315</v>
      </c>
      <c r="P32" s="73">
        <f>IFERROR(s_RadSpec!$E$3*P3,".")*$B$32</f>
        <v>8.3782238613745444E-7</v>
      </c>
      <c r="Q32" s="73">
        <f>IFERROR(s_RadSpec!$K$3*Q3,".")*$B$32</f>
        <v>2.9425668572438425E-7</v>
      </c>
      <c r="R32" s="73">
        <f>IFERROR(s_RadSpec!$L$3*R3,".")*$B$32</f>
        <v>7.3269118874804052E-7</v>
      </c>
      <c r="S32" s="73">
        <f>IFERROR(s_RadSpec!$M$3*S3,".")*$B$32</f>
        <v>7.6457597532530379E-7</v>
      </c>
      <c r="T32" s="73">
        <f>IFERROR(s_RadSpec!$I$3*T3,".")*$B$32</f>
        <v>2.6420442499352296E-7</v>
      </c>
      <c r="U32" s="72">
        <f t="shared" ref="U32:V32" si="13">IFERROR(U3/$B32,0)</f>
        <v>4.0073434568847412E-2</v>
      </c>
      <c r="V32" s="72">
        <f t="shared" si="13"/>
        <v>0.63440307016324149</v>
      </c>
      <c r="W32" s="72">
        <f>IFERROR(IF(AND(U32&lt;&gt;0,V32&lt;&gt;0),1/((1/U32)+(1/V32)),IF(AND(U32&lt;&gt;0,V32=0),1/((1/U32)),IF(AND(U32=0,V32&lt;&gt;0),1/((1/V32)),IF(AND(U32=0,V32=0),0)))),0)</f>
        <v>3.769250632764564E-2</v>
      </c>
      <c r="X32" s="73">
        <f>IFERROR(s_RadSpec!$F$3*X3,".")*$B$32</f>
        <v>623.85468750000007</v>
      </c>
      <c r="Y32" s="73">
        <f>IFERROR(s_RadSpec!$H$3*Y3,".")*$B$32</f>
        <v>39.407123287671233</v>
      </c>
      <c r="Z32" s="73">
        <f t="shared" si="11"/>
        <v>663.26181078767127</v>
      </c>
    </row>
    <row r="33" spans="1:26" x14ac:dyDescent="0.25">
      <c r="A33" s="71" t="s">
        <v>276</v>
      </c>
      <c r="B33" s="61">
        <v>1</v>
      </c>
      <c r="C33" s="72">
        <f t="shared" ref="C33:E34" si="14">IFERROR(C13/$B33,0)</f>
        <v>4592.5279570139382</v>
      </c>
      <c r="D33" s="72">
        <f t="shared" si="14"/>
        <v>96793.565947594587</v>
      </c>
      <c r="E33" s="72">
        <f t="shared" si="14"/>
        <v>408512.06095965597</v>
      </c>
      <c r="F33" s="72">
        <f>IF(AND(C33&lt;&gt;0,D33&lt;&gt;0,E33&lt;&gt;0),1/((1/C33)+(1/D33)+(1/E33)),IF(AND(C33&lt;&gt;0,D33&lt;&gt;0,E33=0), 1/((1/C33)+(1/D33)),IF(AND(C33&lt;&gt;0,D33=0,E33&lt;&gt;0),1/((1/C33)+(1/E33)),IF(AND(C33=0,D33&lt;&gt;0,E33&lt;&gt;0),1/((1/D33)+(1/E33)),IF(AND(C33&lt;&gt;0,D33=0,E33=0),1/((1/C33)),IF(AND(C33=0,D33&lt;&gt;0,E33=0),1/((1/D33)),IF(AND(C33=0,D33=0,E33&lt;&gt;0),1/((1/E33)),IF(AND(C33=0,D33=0,E33=0),0))))))))</f>
        <v>4337.9398588863387</v>
      </c>
      <c r="G33" s="73">
        <f>IFERROR(s_RadSpec!$G$13*G13,".")*$B$33</f>
        <v>5.4436249999999997E-3</v>
      </c>
      <c r="H33" s="73">
        <f>IFERROR(s_RadSpec!$F$13*H13,".")*$B$33</f>
        <v>2.5828163013991401E-4</v>
      </c>
      <c r="I33" s="73">
        <f>IFERROR(s_RadSpec!$E$13*I13,".")*$B$33</f>
        <v>6.1197703542145742E-5</v>
      </c>
      <c r="J33" s="73">
        <f t="shared" si="7"/>
        <v>5.7631043336820592E-3</v>
      </c>
      <c r="K33" s="72">
        <f t="shared" ref="K33:O34" si="15">IFERROR(K13/$B33,0)</f>
        <v>408512.06095965597</v>
      </c>
      <c r="L33" s="72">
        <f t="shared" si="15"/>
        <v>2665201.7249316075</v>
      </c>
      <c r="M33" s="72">
        <f t="shared" si="15"/>
        <v>664354.18752091157</v>
      </c>
      <c r="N33" s="72">
        <f t="shared" si="15"/>
        <v>438136.88174023299</v>
      </c>
      <c r="O33" s="72">
        <f t="shared" si="15"/>
        <v>20150208.722128104</v>
      </c>
      <c r="P33" s="73">
        <f>IFERROR(s_RadSpec!$E$13*P13,".")*$B$33</f>
        <v>6.1197703542145742E-5</v>
      </c>
      <c r="Q33" s="73">
        <f>IFERROR(s_RadSpec!$K$13*Q13,".")*$B$33</f>
        <v>9.3801530166132301E-6</v>
      </c>
      <c r="R33" s="73">
        <f>IFERROR(s_RadSpec!$L$13*R13,".")*$B$33</f>
        <v>3.7630529722841679E-5</v>
      </c>
      <c r="S33" s="73">
        <f>IFERROR(s_RadSpec!$M$13*S13,".")*$B$33</f>
        <v>5.7059793507231491E-5</v>
      </c>
      <c r="T33" s="73">
        <f>IFERROR(s_RadSpec!$I$13*T13,".")*$B$33</f>
        <v>1.2406819375794384E-6</v>
      </c>
      <c r="U33" s="72">
        <f t="shared" ref="U33:V34" si="16">IFERROR(U13/$B33,0)</f>
        <v>0.31200031200031197</v>
      </c>
      <c r="V33" s="72">
        <f t="shared" si="16"/>
        <v>0.49571960831360268</v>
      </c>
      <c r="W33" s="72">
        <f t="shared" ref="W33:W44" si="17">IFERROR(IF(AND(U33&lt;&gt;0,V33&lt;&gt;0),1/((1/U33)+(1/V33)),IF(AND(U33&lt;&gt;0,V33=0),1/((1/U33)),IF(AND(U33=0,V33&lt;&gt;0),1/((1/V33)),IF(AND(U33=0,V33=0),0)))),0)</f>
        <v>0.19148304823088572</v>
      </c>
      <c r="X33" s="73">
        <f>IFERROR(s_RadSpec!$F$13*X13,".")*$B$33</f>
        <v>80.128124999999997</v>
      </c>
      <c r="Y33" s="73">
        <f>IFERROR(s_RadSpec!$H$13*Y13,".")*$B$33</f>
        <v>50.43173515981735</v>
      </c>
      <c r="Z33" s="73">
        <f t="shared" si="11"/>
        <v>130.55986015981733</v>
      </c>
    </row>
    <row r="34" spans="1:26" x14ac:dyDescent="0.25">
      <c r="A34" s="71" t="s">
        <v>277</v>
      </c>
      <c r="B34" s="61">
        <v>1</v>
      </c>
      <c r="C34" s="72">
        <f t="shared" si="14"/>
        <v>508696.16087007389</v>
      </c>
      <c r="D34" s="72">
        <f t="shared" si="14"/>
        <v>267455905.90782714</v>
      </c>
      <c r="E34" s="72">
        <f t="shared" si="14"/>
        <v>4039.5546153835076</v>
      </c>
      <c r="F34" s="72">
        <f>IF(AND(C34&lt;&gt;0,D34&lt;&gt;0,E34&lt;&gt;0),1/((1/C34)+(1/D34)+(1/E34)),IF(AND(C34&lt;&gt;0,D34&lt;&gt;0,E34=0), 1/((1/C34)+(1/D34)),IF(AND(C34&lt;&gt;0,D34=0,E34&lt;&gt;0),1/((1/C34)+(1/E34)),IF(AND(C34=0,D34&lt;&gt;0,E34&lt;&gt;0),1/((1/D34)+(1/E34)),IF(AND(C34&lt;&gt;0,D34=0,E34=0),1/((1/C34)),IF(AND(C34=0,D34&lt;&gt;0,E34=0),1/((1/D34)),IF(AND(C34=0,D34=0,E34&lt;&gt;0),1/((1/E34)),IF(AND(C34=0,D34=0,E34=0),0))))))))</f>
        <v>4007.669196537744</v>
      </c>
      <c r="G34" s="73">
        <f>IFERROR(s_RadSpec!$G$14*G14,".")*$B$34</f>
        <v>4.9145250000000002E-5</v>
      </c>
      <c r="H34" s="73">
        <f>IFERROR(s_RadSpec!$F$14*H14,".")*$B$33</f>
        <v>9.3473351860159359E-8</v>
      </c>
      <c r="I34" s="73">
        <f>IFERROR(s_RadSpec!$E$14*I14,".")*$B$33</f>
        <v>6.1888010883166525E-3</v>
      </c>
      <c r="J34" s="73">
        <f t="shared" si="7"/>
        <v>6.2380398116685127E-3</v>
      </c>
      <c r="K34" s="72">
        <f t="shared" si="15"/>
        <v>4039.5546153835076</v>
      </c>
      <c r="L34" s="72">
        <f t="shared" si="15"/>
        <v>31482.328116433586</v>
      </c>
      <c r="M34" s="72">
        <f t="shared" si="15"/>
        <v>8374.1783912073406</v>
      </c>
      <c r="N34" s="72">
        <f t="shared" si="15"/>
        <v>5020.1690841273212</v>
      </c>
      <c r="O34" s="72">
        <f t="shared" si="15"/>
        <v>88252.633813528475</v>
      </c>
      <c r="P34" s="73">
        <f>IFERROR(s_RadSpec!$E$14*P14,".")*$B$33</f>
        <v>6.1888010883166525E-3</v>
      </c>
      <c r="Q34" s="73">
        <f>IFERROR(s_RadSpec!$K$14*Q14,".")*$B$33</f>
        <v>7.9409629133971678E-4</v>
      </c>
      <c r="R34" s="73">
        <f>IFERROR(s_RadSpec!$L$14*R14,".")*$B$33</f>
        <v>2.9853674990073437E-3</v>
      </c>
      <c r="S34" s="73">
        <f>IFERROR(s_RadSpec!$M$14*S14,".")*$B$33</f>
        <v>4.9799119473972597E-3</v>
      </c>
      <c r="T34" s="73">
        <f>IFERROR(s_RadSpec!$I$14*T14,".")*$B$33</f>
        <v>2.8327766458305614E-4</v>
      </c>
      <c r="U34" s="72">
        <f t="shared" si="16"/>
        <v>862.10612526401997</v>
      </c>
      <c r="V34" s="72">
        <f t="shared" si="16"/>
        <v>4.5989089875911354E-2</v>
      </c>
      <c r="W34" s="72">
        <f t="shared" si="17"/>
        <v>4.5986636716715421E-2</v>
      </c>
      <c r="X34" s="73">
        <f>IFERROR(s_RadSpec!$F$14*X14,".")*$B$33</f>
        <v>2.899875E-2</v>
      </c>
      <c r="Y34" s="73">
        <f>IFERROR(s_RadSpec!$H$14*Y14,".")*$B$33</f>
        <v>543.60719178082195</v>
      </c>
      <c r="Z34" s="73">
        <f t="shared" si="11"/>
        <v>543.63619053082198</v>
      </c>
    </row>
    <row r="35" spans="1:26" x14ac:dyDescent="0.25">
      <c r="A35" s="71" t="s">
        <v>278</v>
      </c>
      <c r="B35" s="61">
        <v>1</v>
      </c>
      <c r="C35" s="72">
        <f>IFERROR(C30/$B35,0)</f>
        <v>9597.6658476658486</v>
      </c>
      <c r="D35" s="72">
        <f>IFERROR(D30/$B35,0)</f>
        <v>118407.66319802833</v>
      </c>
      <c r="E35" s="72">
        <f>IFERROR(E30/$B35,0)</f>
        <v>14441695.906155089</v>
      </c>
      <c r="F35" s="72">
        <f t="shared" ref="F35:F61" si="18">IF(AND(C35&lt;&gt;0,D35&lt;&gt;0,E35&lt;&gt;0),1/((1/C35)+(1/D35)+(1/E35)),IF(AND(C35&lt;&gt;0,D35&lt;&gt;0,E35=0), 1/((1/C35)+(1/D35)),IF(AND(C35&lt;&gt;0,D35=0,E35&lt;&gt;0),1/((1/C35)+(1/E35)),IF(AND(C35=0,D35&lt;&gt;0,E35&lt;&gt;0),1/((1/D35)+(1/E35)),IF(AND(C35&lt;&gt;0,D35=0,E35=0),1/((1/C35)),IF(AND(C35=0,D35&lt;&gt;0,E35=0),1/((1/D35)),IF(AND(C35=0,D35=0,E35&lt;&gt;0),1/((1/E35)),IF(AND(C35=0,D35=0,E35=0),0))))))))</f>
        <v>8872.5914542252322</v>
      </c>
      <c r="G35" s="73">
        <f>IFERROR(s_RadSpec!$G$30*G30,".")*$B$35</f>
        <v>2.6048E-3</v>
      </c>
      <c r="H35" s="73">
        <f>IFERROR(s_RadSpec!$F$30*H30,".")*$B$35</f>
        <v>2.111349833683424E-4</v>
      </c>
      <c r="I35" s="73">
        <f>IFERROR(s_RadSpec!$E$30*I30,".")*$B$35</f>
        <v>1.7310986301369863E-6</v>
      </c>
      <c r="J35" s="73">
        <f t="shared" si="7"/>
        <v>2.8176660819984795E-3</v>
      </c>
      <c r="K35" s="72">
        <f t="shared" ref="K35:O35" si="19">IFERROR(K30/$B35,0)</f>
        <v>14441695.906155089</v>
      </c>
      <c r="L35" s="72">
        <f t="shared" si="19"/>
        <v>240060106.37366581</v>
      </c>
      <c r="M35" s="72">
        <f t="shared" si="19"/>
        <v>35737546.687517479</v>
      </c>
      <c r="N35" s="72">
        <f t="shared" si="19"/>
        <v>19615618.747881718</v>
      </c>
      <c r="O35" s="72">
        <f t="shared" si="19"/>
        <v>2862331650.1341968</v>
      </c>
      <c r="P35" s="73">
        <f>IFERROR(s_RadSpec!$E$30*P30,".")*$B$35</f>
        <v>1.7310986301369863E-6</v>
      </c>
      <c r="Q35" s="73">
        <f>IFERROR(s_RadSpec!$K$30*Q30,".")*$B$35</f>
        <v>1.0414058536276003E-7</v>
      </c>
      <c r="R35" s="73">
        <f>IFERROR(s_RadSpec!$L$30*R30,".")*$B$35</f>
        <v>6.9954438167217791E-7</v>
      </c>
      <c r="S35" s="73">
        <f>IFERROR(s_RadSpec!$M$30*S30,".")*$B$35</f>
        <v>1.2744945913418987E-6</v>
      </c>
      <c r="T35" s="73">
        <f>IFERROR(s_RadSpec!$I$30*T30,".")*$B$35</f>
        <v>8.7341381278538827E-9</v>
      </c>
      <c r="U35" s="72">
        <f t="shared" ref="U35:V35" si="20">IFERROR(U30/$B35,0)</f>
        <v>0.38167028458290597</v>
      </c>
      <c r="V35" s="72">
        <f t="shared" si="20"/>
        <v>40.218760674499833</v>
      </c>
      <c r="W35" s="72">
        <f t="shared" si="17"/>
        <v>0.3780823372953413</v>
      </c>
      <c r="X35" s="73">
        <f>IFERROR(s_RadSpec!$F$30*X30,".")*$B$35</f>
        <v>65.501562499999991</v>
      </c>
      <c r="Y35" s="73">
        <f>IFERROR(s_RadSpec!$H$30*Y30,".")*$B$35</f>
        <v>0.6216004566210046</v>
      </c>
      <c r="Z35" s="73">
        <f t="shared" si="11"/>
        <v>66.123162956621002</v>
      </c>
    </row>
    <row r="36" spans="1:26" x14ac:dyDescent="0.25">
      <c r="A36" s="71" t="s">
        <v>279</v>
      </c>
      <c r="B36" s="61">
        <v>1</v>
      </c>
      <c r="C36" s="72">
        <f>IFERROR(C26/$B36,0)</f>
        <v>984.77052384868</v>
      </c>
      <c r="D36" s="72">
        <f>IFERROR(D26/$B36,0)</f>
        <v>16153.628224366783</v>
      </c>
      <c r="E36" s="72">
        <f>IFERROR(E26/$B36,0)</f>
        <v>48492.40536312716</v>
      </c>
      <c r="F36" s="72">
        <f t="shared" si="18"/>
        <v>910.75313047383645</v>
      </c>
      <c r="G36" s="73">
        <f>IFERROR(s_RadSpec!$G$26*G26,".")*$B$37</f>
        <v>2.5386624999999999E-2</v>
      </c>
      <c r="H36" s="73">
        <f>IFERROR(s_RadSpec!$F$26*H26,".")*$B$37</f>
        <v>1.5476399266320243E-3</v>
      </c>
      <c r="I36" s="73">
        <f>IFERROR(s_RadSpec!$E$26*I26,".")*$B$37</f>
        <v>5.1554464689453408E-4</v>
      </c>
      <c r="J36" s="73">
        <f t="shared" si="7"/>
        <v>2.7449809573526558E-2</v>
      </c>
      <c r="K36" s="72">
        <f t="shared" ref="K36:O36" si="21">IFERROR(K26/$B36,0)</f>
        <v>48492.40536312716</v>
      </c>
      <c r="L36" s="72">
        <f t="shared" si="21"/>
        <v>297046.02457336063</v>
      </c>
      <c r="M36" s="72">
        <f t="shared" si="21"/>
        <v>84228.180249818906</v>
      </c>
      <c r="N36" s="72">
        <f t="shared" si="21"/>
        <v>55457.148764987629</v>
      </c>
      <c r="O36" s="72">
        <f t="shared" si="21"/>
        <v>1638538.3730381432</v>
      </c>
      <c r="P36" s="73">
        <f>IFERROR(s_RadSpec!$E$26*P26,".")*$B$37</f>
        <v>5.1554464689453408E-4</v>
      </c>
      <c r="Q36" s="73">
        <f>IFERROR(s_RadSpec!$K$26*Q26,".")*$B$37</f>
        <v>8.4162042013209384E-5</v>
      </c>
      <c r="R36" s="73">
        <f>IFERROR(s_RadSpec!$L$26*R26,".")*$B$37</f>
        <v>2.9681277603114015E-4</v>
      </c>
      <c r="S36" s="73">
        <f>IFERROR(s_RadSpec!$M$26*S26,".")*$B$37</f>
        <v>4.5079850942108878E-4</v>
      </c>
      <c r="T36" s="73">
        <f>IFERROR(s_RadSpec!$I$26*T26,".")*$B$37</f>
        <v>1.5257500471988052E-5</v>
      </c>
      <c r="U36" s="72">
        <f t="shared" ref="U36:V36" si="22">IFERROR(U26/$B36,0)</f>
        <v>5.2068926241111681E-2</v>
      </c>
      <c r="V36" s="72">
        <f t="shared" si="22"/>
        <v>0.12840929612942717</v>
      </c>
      <c r="W36" s="72">
        <f t="shared" si="17"/>
        <v>3.70467643187938E-2</v>
      </c>
      <c r="X36" s="73">
        <f>IFERROR(s_RadSpec!$F$26*X26,".")*$B$37</f>
        <v>480.1328125</v>
      </c>
      <c r="Y36" s="73">
        <f>IFERROR(s_RadSpec!$H$26*Y26,".")*$B$37</f>
        <v>194.68995433789956</v>
      </c>
      <c r="Z36" s="73">
        <f t="shared" si="11"/>
        <v>674.82276683789951</v>
      </c>
    </row>
    <row r="37" spans="1:26" x14ac:dyDescent="0.25">
      <c r="A37" s="71" t="s">
        <v>280</v>
      </c>
      <c r="B37" s="61">
        <v>1</v>
      </c>
      <c r="C37" s="72">
        <f>IFERROR(C22/$B37,0)</f>
        <v>4933.7398734989092</v>
      </c>
      <c r="D37" s="72">
        <f>IFERROR(D22/$B37,0)</f>
        <v>145017.70879187775</v>
      </c>
      <c r="E37" s="72">
        <f>IFERROR(E22/$B37,0)</f>
        <v>857711921194.53076</v>
      </c>
      <c r="F37" s="72">
        <f t="shared" si="18"/>
        <v>4771.4087100711349</v>
      </c>
      <c r="G37" s="73">
        <f>IFERROR(s_RadSpec!$G$22*G22,".")*$B$37</f>
        <v>5.0671500000000003E-3</v>
      </c>
      <c r="H37" s="73">
        <f>IFERROR(s_RadSpec!$F$22*H22,".")*$B$37</f>
        <v>1.7239273884735531E-4</v>
      </c>
      <c r="I37" s="73">
        <f>IFERROR(s_RadSpec!$E$22*I22,".")*$B$37</f>
        <v>2.9147315528951304E-11</v>
      </c>
      <c r="J37" s="73">
        <f t="shared" si="7"/>
        <v>5.2395427679946711E-3</v>
      </c>
      <c r="K37" s="72">
        <f t="shared" ref="K37:O37" si="23">IFERROR(K22/$B37,0)</f>
        <v>857711921194.53076</v>
      </c>
      <c r="L37" s="72">
        <f t="shared" si="23"/>
        <v>1083505832191.0793</v>
      </c>
      <c r="M37" s="72">
        <f t="shared" si="23"/>
        <v>606354150746.2793</v>
      </c>
      <c r="N37" s="72">
        <f t="shared" si="23"/>
        <v>622211536669.53796</v>
      </c>
      <c r="O37" s="72">
        <f t="shared" si="23"/>
        <v>3059291818708.1226</v>
      </c>
      <c r="P37" s="73">
        <f>IFERROR(s_RadSpec!$E$22*P22,".")*$B$37</f>
        <v>2.9147315528951304E-11</v>
      </c>
      <c r="Q37" s="73">
        <f>IFERROR(s_RadSpec!$K$22*Q22,".")*$B$37</f>
        <v>2.3073249130043609E-11</v>
      </c>
      <c r="R37" s="73">
        <f>IFERROR(s_RadSpec!$L$22*R22,".")*$B$37</f>
        <v>4.1230030287136454E-11</v>
      </c>
      <c r="S37" s="73">
        <f>IFERROR(s_RadSpec!$M$22*S22,".")*$B$37</f>
        <v>4.0179261435452487E-11</v>
      </c>
      <c r="T37" s="73">
        <f>IFERROR(s_RadSpec!$I$22*T22,".")*$B$37</f>
        <v>8.1718258608480827E-12</v>
      </c>
      <c r="U37" s="72">
        <f t="shared" ref="U37:V37" si="24">IFERROR(U22/$B37,0)</f>
        <v>0.46744398706348766</v>
      </c>
      <c r="V37" s="72">
        <f t="shared" si="24"/>
        <v>1.7259873002012078</v>
      </c>
      <c r="W37" s="72">
        <f t="shared" si="17"/>
        <v>0.36782660569828712</v>
      </c>
      <c r="X37" s="73">
        <f>IFERROR(s_RadSpec!$F$22*X22,".")*$B$37</f>
        <v>53.482343749999998</v>
      </c>
      <c r="Y37" s="73">
        <f>IFERROR(s_RadSpec!$H$22*Y22,".")*$B$37</f>
        <v>14.484463470319636</v>
      </c>
      <c r="Z37" s="73">
        <f t="shared" si="11"/>
        <v>67.966807220319637</v>
      </c>
    </row>
    <row r="38" spans="1:26" x14ac:dyDescent="0.25">
      <c r="A38" s="71" t="s">
        <v>281</v>
      </c>
      <c r="B38" s="61">
        <v>1</v>
      </c>
      <c r="C38" s="72">
        <f>IFERROR(C2/$B38,0)</f>
        <v>12730.582678769208</v>
      </c>
      <c r="D38" s="72">
        <f>IFERROR(D2/$B38,0)</f>
        <v>132853.91404571806</v>
      </c>
      <c r="E38" s="72">
        <f>IFERROR(E2/$B38,0)</f>
        <v>159930.45372283383</v>
      </c>
      <c r="F38" s="72">
        <f t="shared" si="18"/>
        <v>10830.624122443451</v>
      </c>
      <c r="G38" s="73">
        <f>IFERROR(s_RadSpec!$G$2*G2,".")*$B$38</f>
        <v>1.9637750000000001E-3</v>
      </c>
      <c r="H38" s="73">
        <f>IFERROR(s_RadSpec!$F$2*H2,".")*$B$38</f>
        <v>1.8817661624479453E-4</v>
      </c>
      <c r="I38" s="73">
        <f>IFERROR(s_RadSpec!$E$2*I2,".")*$B$38</f>
        <v>1.5631794581991276E-4</v>
      </c>
      <c r="J38" s="73">
        <f t="shared" si="7"/>
        <v>2.3082695620647077E-3</v>
      </c>
      <c r="K38" s="72">
        <f t="shared" ref="K38:O38" si="25">IFERROR(K2/$B38,0)</f>
        <v>159930.45372283383</v>
      </c>
      <c r="L38" s="72">
        <f t="shared" si="25"/>
        <v>1171747.4166652781</v>
      </c>
      <c r="M38" s="72">
        <f t="shared" si="25"/>
        <v>304680.88075569406</v>
      </c>
      <c r="N38" s="72">
        <f t="shared" si="25"/>
        <v>187870.76064727246</v>
      </c>
      <c r="O38" s="72">
        <f t="shared" si="25"/>
        <v>8766619.3617310077</v>
      </c>
      <c r="P38" s="73">
        <f>IFERROR(s_RadSpec!$E$2*P2,".")*$B$38</f>
        <v>1.5631794581991276E-4</v>
      </c>
      <c r="Q38" s="73">
        <f>IFERROR(s_RadSpec!$K$2*Q2,".")*$B$38</f>
        <v>2.1335656169952115E-5</v>
      </c>
      <c r="R38" s="73">
        <f>IFERROR(s_RadSpec!$L$2*R2,".")*$B$38</f>
        <v>8.205306462943453E-5</v>
      </c>
      <c r="S38" s="73">
        <f>IFERROR(s_RadSpec!$M$2*S2,".")*$B$38</f>
        <v>1.3307020163152227E-4</v>
      </c>
      <c r="T38" s="73">
        <f>IFERROR(s_RadSpec!$I$2*T2,".")*$B$38</f>
        <v>2.8517264145324594E-6</v>
      </c>
      <c r="U38" s="72">
        <f t="shared" ref="U38:V38" si="26">IFERROR(U2/$B38,0)</f>
        <v>0.42823572235336943</v>
      </c>
      <c r="V38" s="72">
        <f t="shared" si="26"/>
        <v>0.75321353913374245</v>
      </c>
      <c r="W38" s="72">
        <f t="shared" si="17"/>
        <v>0.27301463933480541</v>
      </c>
      <c r="X38" s="73">
        <f>IFERROR(s_RadSpec!$F$2*X2,".")*$B$38</f>
        <v>58.379062500000003</v>
      </c>
      <c r="Y38" s="73">
        <f>IFERROR(s_RadSpec!$H$2*Y2,".")*$B$38</f>
        <v>33.191118721461187</v>
      </c>
      <c r="Z38" s="73">
        <f t="shared" si="11"/>
        <v>91.570181221461183</v>
      </c>
    </row>
    <row r="39" spans="1:26" x14ac:dyDescent="0.25">
      <c r="A39" s="71" t="s">
        <v>282</v>
      </c>
      <c r="B39" s="61">
        <v>1</v>
      </c>
      <c r="C39" s="72">
        <f>IFERROR(C11/$B39,0)</f>
        <v>0</v>
      </c>
      <c r="D39" s="72">
        <f>IFERROR(D11/$B39,0)</f>
        <v>0</v>
      </c>
      <c r="E39" s="72">
        <f>IFERROR(E11/$B39,0)</f>
        <v>55849.919651872362</v>
      </c>
      <c r="F39" s="72">
        <f t="shared" si="18"/>
        <v>55849.919651872355</v>
      </c>
      <c r="G39" s="73">
        <f>IFERROR(s_RadSpec!$G$11*G11,".")*$B$39</f>
        <v>0</v>
      </c>
      <c r="H39" s="73">
        <f>IFERROR(s_RadSpec!$F$11*H11,".")*$B$39</f>
        <v>0</v>
      </c>
      <c r="I39" s="73">
        <f>IFERROR(s_RadSpec!$E$11*I11,".")*$B$39</f>
        <v>4.4762821783507923E-4</v>
      </c>
      <c r="J39" s="73">
        <f t="shared" si="7"/>
        <v>4.4762821783507923E-4</v>
      </c>
      <c r="K39" s="72">
        <f t="shared" ref="K39:O39" si="27">IFERROR(K11/$B39,0)</f>
        <v>55849.919651872362</v>
      </c>
      <c r="L39" s="72">
        <f t="shared" si="27"/>
        <v>294659.16359236796</v>
      </c>
      <c r="M39" s="72">
        <f t="shared" si="27"/>
        <v>81809.179512336355</v>
      </c>
      <c r="N39" s="72">
        <f t="shared" si="27"/>
        <v>54299.464199351918</v>
      </c>
      <c r="O39" s="72">
        <f t="shared" si="27"/>
        <v>557208.4150304388</v>
      </c>
      <c r="P39" s="73">
        <f>IFERROR(s_RadSpec!$E$11*P11,".")*$B$39</f>
        <v>4.4762821783507923E-4</v>
      </c>
      <c r="Q39" s="73">
        <f>IFERROR(s_RadSpec!$K$11*Q11,".")*$B$39</f>
        <v>8.4843789330051367E-5</v>
      </c>
      <c r="R39" s="73">
        <f>IFERROR(s_RadSpec!$L$11*R11,".")*$B$39</f>
        <v>3.0558917897752718E-4</v>
      </c>
      <c r="S39" s="73">
        <f>IFERROR(s_RadSpec!$M$11*S11,".")*$B$39</f>
        <v>4.6040969959144419E-4</v>
      </c>
      <c r="T39" s="73">
        <f>IFERROR(s_RadSpec!$I$11*T11,".")*$B$39</f>
        <v>4.4866515518496456E-5</v>
      </c>
      <c r="U39" s="72">
        <f t="shared" ref="U39:V39" si="28">IFERROR(U11/$B39,0)</f>
        <v>0</v>
      </c>
      <c r="V39" s="72">
        <f t="shared" si="28"/>
        <v>0.34105509051975863</v>
      </c>
      <c r="W39" s="72">
        <f t="shared" si="17"/>
        <v>0.34105509051975863</v>
      </c>
      <c r="X39" s="73">
        <f>IFERROR(s_RadSpec!$F$11*X11,".")*$B$39</f>
        <v>0</v>
      </c>
      <c r="Y39" s="73">
        <f>IFERROR(s_RadSpec!$H$11*Y11,".")*$B$39</f>
        <v>73.301940639269404</v>
      </c>
      <c r="Z39" s="73">
        <f t="shared" si="11"/>
        <v>73.301940639269404</v>
      </c>
    </row>
    <row r="40" spans="1:26" x14ac:dyDescent="0.25">
      <c r="A40" s="71" t="s">
        <v>283</v>
      </c>
      <c r="B40" s="61">
        <v>1</v>
      </c>
      <c r="C40" s="72">
        <f>IFERROR(C4/$B40,0)</f>
        <v>0</v>
      </c>
      <c r="D40" s="72">
        <f>IFERROR(D4/$B40,0)</f>
        <v>0</v>
      </c>
      <c r="E40" s="72">
        <f>IFERROR(E4/$B40,0)</f>
        <v>3481168.9029430016</v>
      </c>
      <c r="F40" s="72">
        <f t="shared" si="18"/>
        <v>3481168.9029430011</v>
      </c>
      <c r="G40" s="73">
        <f>IFERROR(s_RadSpec!$G$4*G4,".")*$B$40</f>
        <v>0</v>
      </c>
      <c r="H40" s="73">
        <f>IFERROR(s_RadSpec!$F$4*H4,".")*$B$40</f>
        <v>0</v>
      </c>
      <c r="I40" s="73">
        <f>IFERROR(s_RadSpec!$E$4*I4,".")*$B$40</f>
        <v>7.1814958414872788E-6</v>
      </c>
      <c r="J40" s="73">
        <f t="shared" si="7"/>
        <v>7.1814958414872788E-6</v>
      </c>
      <c r="K40" s="72">
        <f t="shared" ref="K40:O40" si="29">IFERROR(K4/$B40,0)</f>
        <v>3481168.9029430016</v>
      </c>
      <c r="L40" s="72">
        <f t="shared" si="29"/>
        <v>25050787.898753647</v>
      </c>
      <c r="M40" s="72">
        <f t="shared" si="29"/>
        <v>6455185.035794694</v>
      </c>
      <c r="N40" s="72">
        <f t="shared" si="29"/>
        <v>3802903.0746134454</v>
      </c>
      <c r="O40" s="72">
        <f t="shared" si="29"/>
        <v>46895506.783773392</v>
      </c>
      <c r="P40" s="73">
        <f>IFERROR(s_RadSpec!$E$4*P4,".")*$B$40</f>
        <v>7.1814958414872788E-6</v>
      </c>
      <c r="Q40" s="73">
        <f>IFERROR(s_RadSpec!$K$4*Q4,".")*$B$40</f>
        <v>9.9797260273972589E-7</v>
      </c>
      <c r="R40" s="73">
        <f>IFERROR(s_RadSpec!$L$4*R4,".")*$B$40</f>
        <v>3.8728556751467722E-6</v>
      </c>
      <c r="S40" s="73">
        <f>IFERROR(s_RadSpec!$M$4*S4,".")*$B$40</f>
        <v>6.5739251065559137E-6</v>
      </c>
      <c r="T40" s="73">
        <f>IFERROR(s_RadSpec!$I$4*T4,".")*$B$40</f>
        <v>5.3310011373307961E-7</v>
      </c>
      <c r="U40" s="72">
        <f t="shared" ref="U40:V40" si="30">IFERROR(U4/$B40,0)</f>
        <v>0</v>
      </c>
      <c r="V40" s="72">
        <f t="shared" si="30"/>
        <v>40.218760674499833</v>
      </c>
      <c r="W40" s="72">
        <f t="shared" si="17"/>
        <v>40.218760674499833</v>
      </c>
      <c r="X40" s="73">
        <f>IFERROR(s_RadSpec!$F$4*X4,".")*$B$40</f>
        <v>0</v>
      </c>
      <c r="Y40" s="73">
        <f>IFERROR(s_RadSpec!$H$4*Y4,".")*$B$40</f>
        <v>0.6216004566210046</v>
      </c>
      <c r="Z40" s="73">
        <f t="shared" si="11"/>
        <v>0.6216004566210046</v>
      </c>
    </row>
    <row r="41" spans="1:26" x14ac:dyDescent="0.25">
      <c r="A41" s="71" t="s">
        <v>284</v>
      </c>
      <c r="B41" s="74">
        <v>0.99987999999999999</v>
      </c>
      <c r="C41" s="72">
        <f>IFERROR(C8/$B41,0)</f>
        <v>2482118.5178609886</v>
      </c>
      <c r="D41" s="72">
        <f>IFERROR(D8/$B41,0)</f>
        <v>34359022.545795411</v>
      </c>
      <c r="E41" s="72">
        <f>IFERROR(E8/$B41,0)</f>
        <v>3840.7100728411433</v>
      </c>
      <c r="F41" s="72">
        <f t="shared" si="18"/>
        <v>3834.3483777303636</v>
      </c>
      <c r="G41" s="73">
        <f>IFERROR(s_RadSpec!$G$8*G8,".")*$B$41</f>
        <v>1.007204121E-5</v>
      </c>
      <c r="H41" s="73">
        <f>IFERROR(s_RadSpec!$F$8*H8,".")*$B$41</f>
        <v>7.2761091985893264E-7</v>
      </c>
      <c r="I41" s="73">
        <f>IFERROR(s_RadSpec!$E$8*I8,".")*$B$41</f>
        <v>6.5092130168280032E-3</v>
      </c>
      <c r="J41" s="73">
        <f t="shared" si="7"/>
        <v>6.5200126689578617E-3</v>
      </c>
      <c r="K41" s="72">
        <f t="shared" ref="K41:O41" si="31">IFERROR(K8/$B41,0)</f>
        <v>3840.7100728411433</v>
      </c>
      <c r="L41" s="72">
        <f t="shared" si="31"/>
        <v>32635.770795132197</v>
      </c>
      <c r="M41" s="72">
        <f t="shared" si="31"/>
        <v>8530.5202841925984</v>
      </c>
      <c r="N41" s="72">
        <f t="shared" si="31"/>
        <v>5152.205343673847</v>
      </c>
      <c r="O41" s="72">
        <f t="shared" si="31"/>
        <v>46841.219529976639</v>
      </c>
      <c r="P41" s="73">
        <f>IFERROR(s_RadSpec!$E$8*P8,".")*$B$41</f>
        <v>6.5092130168280032E-3</v>
      </c>
      <c r="Q41" s="73">
        <f>IFERROR(s_RadSpec!$K$8*Q8,".")*$B$41</f>
        <v>7.6603062807785384E-4</v>
      </c>
      <c r="R41" s="73">
        <f>IFERROR(s_RadSpec!$L$8*R8,".")*$B$41</f>
        <v>2.9306536022575343E-3</v>
      </c>
      <c r="S41" s="73">
        <f>IFERROR(s_RadSpec!$M$8*S8,".")*$B$41</f>
        <v>4.8522910738983526E-3</v>
      </c>
      <c r="T41" s="73">
        <f>IFERROR(s_RadSpec!$I$8*T8,".")*$B$41</f>
        <v>5.3371795719368332E-4</v>
      </c>
      <c r="U41" s="72">
        <f t="shared" ref="U41:V41" si="32">IFERROR(U8/$B41,0)</f>
        <v>110.75142907864245</v>
      </c>
      <c r="V41" s="72">
        <f t="shared" si="32"/>
        <v>7.1779465918014262E-2</v>
      </c>
      <c r="W41" s="72">
        <f t="shared" si="17"/>
        <v>7.1732974828330603E-2</v>
      </c>
      <c r="X41" s="73">
        <f>IFERROR(s_RadSpec!$F$8*X8,".")*$B$41</f>
        <v>0.22573072156249999</v>
      </c>
      <c r="Y41" s="73">
        <f>IFERROR(s_RadSpec!$H$8*Y8,".")*$B$41</f>
        <v>348.28902221917809</v>
      </c>
      <c r="Z41" s="73">
        <f t="shared" si="11"/>
        <v>348.51475294074061</v>
      </c>
    </row>
    <row r="42" spans="1:26" x14ac:dyDescent="0.25">
      <c r="A42" s="71" t="s">
        <v>285</v>
      </c>
      <c r="B42" s="61">
        <v>0.97898250799999997</v>
      </c>
      <c r="C42" s="72">
        <f>IFERROR(C19/$B42,0)</f>
        <v>0</v>
      </c>
      <c r="D42" s="72">
        <f>IFERROR(D19/$B42,0)</f>
        <v>0</v>
      </c>
      <c r="E42" s="72">
        <f>IFERROR(E19/$B42,0)</f>
        <v>8614753.9035995081</v>
      </c>
      <c r="F42" s="72">
        <f t="shared" si="18"/>
        <v>8614753.9035995081</v>
      </c>
      <c r="G42" s="75">
        <f>IFERROR(s_RadSpec!$G$19*G19,".")*$B$42</f>
        <v>0</v>
      </c>
      <c r="H42" s="75">
        <f>IFERROR(s_RadSpec!$F$19*H19,".")*$B$42</f>
        <v>0</v>
      </c>
      <c r="I42" s="75">
        <f>IFERROR(s_RadSpec!$E$19*I19,".")*$B$42</f>
        <v>2.9019981626583943E-6</v>
      </c>
      <c r="J42" s="73">
        <f t="shared" si="7"/>
        <v>2.9019981626583943E-6</v>
      </c>
      <c r="K42" s="72">
        <f t="shared" ref="K42:O42" si="33">IFERROR(K19/$B42,0)</f>
        <v>8614753.9035995081</v>
      </c>
      <c r="L42" s="72">
        <f t="shared" si="33"/>
        <v>87700792.935506999</v>
      </c>
      <c r="M42" s="72">
        <f t="shared" si="33"/>
        <v>21235658.930599757</v>
      </c>
      <c r="N42" s="72">
        <f t="shared" si="33"/>
        <v>11250254.236818705</v>
      </c>
      <c r="O42" s="72">
        <f t="shared" si="33"/>
        <v>152772853.77493861</v>
      </c>
      <c r="P42" s="75">
        <f>IFERROR(s_RadSpec!$E$19*P19,".")*$B$42</f>
        <v>2.9019981626583943E-6</v>
      </c>
      <c r="Q42" s="75">
        <f>IFERROR(s_RadSpec!$K$19*Q19,".")*$B$42</f>
        <v>2.8506013643895318E-7</v>
      </c>
      <c r="R42" s="75">
        <f>IFERROR(s_RadSpec!$L$19*R19,".")*$B$42</f>
        <v>1.1772650936663884E-6</v>
      </c>
      <c r="S42" s="75">
        <f>IFERROR(s_RadSpec!$M$19*S19,".")*$B$42</f>
        <v>2.222172003738591E-6</v>
      </c>
      <c r="T42" s="75">
        <f>IFERROR(s_RadSpec!$I$19*T19,".")*$B$42</f>
        <v>1.636416377796373E-7</v>
      </c>
      <c r="U42" s="72">
        <f t="shared" ref="U42:V42" si="34">IFERROR(U19/$B42,0)</f>
        <v>0</v>
      </c>
      <c r="V42" s="72">
        <f t="shared" si="34"/>
        <v>254.6616253696435</v>
      </c>
      <c r="W42" s="72">
        <f t="shared" si="17"/>
        <v>254.66162536964353</v>
      </c>
      <c r="X42" s="75">
        <f>IFERROR(s_RadSpec!$F$19*X19,".")*$B$42</f>
        <v>0</v>
      </c>
      <c r="Y42" s="75">
        <f>IFERROR(s_RadSpec!$H$19*Y19,".")*$B$42</f>
        <v>9.8169482597593144E-2</v>
      </c>
      <c r="Z42" s="73">
        <f t="shared" si="11"/>
        <v>9.8169482597593144E-2</v>
      </c>
    </row>
    <row r="43" spans="1:26" x14ac:dyDescent="0.25">
      <c r="A43" s="71" t="s">
        <v>286</v>
      </c>
      <c r="B43" s="61">
        <v>2.0897492E-2</v>
      </c>
      <c r="C43" s="72">
        <f>IFERROR(C28/$B43,0)</f>
        <v>0</v>
      </c>
      <c r="D43" s="72">
        <f>IFERROR(D28/$B43,0)</f>
        <v>0</v>
      </c>
      <c r="E43" s="72">
        <f>IFERROR(E28/$B43,0)</f>
        <v>4835.6727215984047</v>
      </c>
      <c r="F43" s="72">
        <f t="shared" si="18"/>
        <v>4835.6727215984047</v>
      </c>
      <c r="G43" s="75">
        <f>IFERROR(s_RadSpec!$G$28*G28,".")*$B$43</f>
        <v>0</v>
      </c>
      <c r="H43" s="75">
        <f>IFERROR(s_RadSpec!$F$28*H28,".")*$B$43</f>
        <v>0</v>
      </c>
      <c r="I43" s="75">
        <f>IFERROR(s_RadSpec!$E$28*I28,".")*$B$43</f>
        <v>5.1699114971818019E-3</v>
      </c>
      <c r="J43" s="73">
        <f t="shared" si="7"/>
        <v>5.1699114971818019E-3</v>
      </c>
      <c r="K43" s="72">
        <f t="shared" ref="K43:O43" si="35">IFERROR(K28/$B43,0)</f>
        <v>4835.6727215984047</v>
      </c>
      <c r="L43" s="72">
        <f t="shared" si="35"/>
        <v>58963.496538344487</v>
      </c>
      <c r="M43" s="72">
        <f t="shared" si="35"/>
        <v>14249.030730542563</v>
      </c>
      <c r="N43" s="72">
        <f t="shared" si="35"/>
        <v>7713.1952365317638</v>
      </c>
      <c r="O43" s="72">
        <f t="shared" si="35"/>
        <v>103317.7497936687</v>
      </c>
      <c r="P43" s="75">
        <f>IFERROR(s_RadSpec!$E$28*P28,".")*$B$43</f>
        <v>5.1699114971818019E-3</v>
      </c>
      <c r="Q43" s="75">
        <f>IFERROR(s_RadSpec!$K$28*Q28,".")*$B$43</f>
        <v>4.2399113803812962E-4</v>
      </c>
      <c r="R43" s="75">
        <f>IFERROR(s_RadSpec!$L$28*R28,".")*$B$43</f>
        <v>1.7545053044494396E-3</v>
      </c>
      <c r="S43" s="75">
        <f>IFERROR(s_RadSpec!$M$28*S28,".")*$B$43</f>
        <v>3.2411989108733154E-3</v>
      </c>
      <c r="T43" s="75">
        <f>IFERROR(s_RadSpec!$I$28*T28,".")*$B$43</f>
        <v>2.4197197528910949E-4</v>
      </c>
      <c r="U43" s="72">
        <f t="shared" ref="U43:V43" si="36">IFERROR(U28/$B43,0)</f>
        <v>0</v>
      </c>
      <c r="V43" s="72">
        <f t="shared" si="36"/>
        <v>0.20000470379632457</v>
      </c>
      <c r="W43" s="72">
        <f t="shared" si="17"/>
        <v>0.20000470379632457</v>
      </c>
      <c r="X43" s="75">
        <f>IFERROR(s_RadSpec!$F$28*X28,".")*$B$43</f>
        <v>0</v>
      </c>
      <c r="Y43" s="75">
        <f>IFERROR(s_RadSpec!$H$28*Y28,".")*$B$43</f>
        <v>124.99706019643834</v>
      </c>
      <c r="Z43" s="73">
        <f t="shared" si="11"/>
        <v>124.99706019643834</v>
      </c>
    </row>
    <row r="44" spans="1:26" x14ac:dyDescent="0.25">
      <c r="A44" s="71" t="s">
        <v>287</v>
      </c>
      <c r="B44" s="61">
        <v>0.99987999999999999</v>
      </c>
      <c r="C44" s="72">
        <f>IFERROR(C15/$B44,0)</f>
        <v>8667715.459197104</v>
      </c>
      <c r="D44" s="72">
        <f>IFERROR(D15/$B44,0)</f>
        <v>17474861036.901676</v>
      </c>
      <c r="E44" s="72">
        <f>IFERROR(E15/$B44,0)</f>
        <v>0</v>
      </c>
      <c r="F44" s="72">
        <f t="shared" si="18"/>
        <v>8663418.31230269</v>
      </c>
      <c r="G44" s="73">
        <f>IFERROR(s_RadSpec!$G$15*G15,".")*$B$44</f>
        <v>2.8842663464999999E-6</v>
      </c>
      <c r="H44" s="73">
        <f>IFERROR(s_RadSpec!$F$15*H15,".")*$B$44</f>
        <v>1.4306265410184084E-9</v>
      </c>
      <c r="I44" s="73">
        <f>IFERROR(s_RadSpec!$E$15*I15,".")*$B$44</f>
        <v>0</v>
      </c>
      <c r="J44" s="73">
        <f t="shared" si="7"/>
        <v>2.8856969730410185E-6</v>
      </c>
      <c r="K44" s="72">
        <f t="shared" ref="K44:O44" si="37">IFERROR(K15/$B44,0)</f>
        <v>0</v>
      </c>
      <c r="L44" s="72">
        <f t="shared" si="37"/>
        <v>0</v>
      </c>
      <c r="M44" s="72">
        <f t="shared" si="37"/>
        <v>0</v>
      </c>
      <c r="N44" s="72">
        <f t="shared" si="37"/>
        <v>0</v>
      </c>
      <c r="O44" s="72">
        <f t="shared" si="37"/>
        <v>0</v>
      </c>
      <c r="P44" s="73">
        <f>IFERROR(s_RadSpec!$E$15*P15,".")*$B$44</f>
        <v>0</v>
      </c>
      <c r="Q44" s="73">
        <f>IFERROR(s_RadSpec!$K$15*Q15,".")*$B$44</f>
        <v>0</v>
      </c>
      <c r="R44" s="73">
        <f>IFERROR(s_RadSpec!$L$15*R15,".")*$B$44</f>
        <v>0</v>
      </c>
      <c r="S44" s="73">
        <f>IFERROR(s_RadSpec!$M$15*S15,".")*$B$44</f>
        <v>0</v>
      </c>
      <c r="T44" s="73">
        <f>IFERROR(s_RadSpec!$I$15*T15,".")*$B$44</f>
        <v>0</v>
      </c>
      <c r="U44" s="72">
        <f t="shared" ref="U44:V44" si="38">IFERROR(U15/$B44,0)</f>
        <v>56327.732554323877</v>
      </c>
      <c r="V44" s="72">
        <f t="shared" si="38"/>
        <v>4.2637002755300459</v>
      </c>
      <c r="W44" s="72">
        <f t="shared" si="17"/>
        <v>4.2633775612424607</v>
      </c>
      <c r="X44" s="73">
        <f>IFERROR(s_RadSpec!$F$15*X15,".")*$B$44</f>
        <v>4.43831108875E-4</v>
      </c>
      <c r="Y44" s="73">
        <f>IFERROR(s_RadSpec!$H$15*Y15,".")*$B$44</f>
        <v>5.8634515525114148</v>
      </c>
      <c r="Z44" s="73">
        <f t="shared" si="11"/>
        <v>5.8638953836202896</v>
      </c>
    </row>
    <row r="45" spans="1:26" x14ac:dyDescent="0.25">
      <c r="A45" s="67" t="s">
        <v>8</v>
      </c>
      <c r="B45" s="67" t="s">
        <v>274</v>
      </c>
      <c r="C45" s="68">
        <f>IFERROR(IF(AND(C46&lt;&gt;0,C47&lt;&gt;0),1/SUM(1/C46,1/C47),IF(AND(C46&lt;&gt;0,C47=0),1/(1/C46),IF(AND(C46=0,C47&lt;&gt;0),1/(1/C47),IF(AND(C46=0,C47=0),".")))),".")</f>
        <v>36132.389073565544</v>
      </c>
      <c r="D45" s="68">
        <f t="shared" ref="D45:F45" si="39">IFERROR(IF(AND(D46&lt;&gt;0,D47&lt;&gt;0),1/SUM(1/D46,1/D47),IF(AND(D46&lt;&gt;0,D47=0),1/(1/D46),IF(AND(D46=0,D47&lt;&gt;0),1/(1/D47),IF(AND(D46=0,D47=0),".")))),".")</f>
        <v>29246976.761143692</v>
      </c>
      <c r="E45" s="68">
        <f t="shared" si="39"/>
        <v>664.79932892290174</v>
      </c>
      <c r="F45" s="69">
        <f t="shared" si="39"/>
        <v>652.77410917614725</v>
      </c>
      <c r="G45" s="70">
        <f>SUM(G46:G47)</f>
        <v>6.9189999999999996E-4</v>
      </c>
      <c r="H45" s="70">
        <f>SUM(H46:H47)</f>
        <v>8.5478920451066776E-7</v>
      </c>
      <c r="I45" s="70">
        <f>SUM(I46:I47)</f>
        <v>3.7605332785916969E-2</v>
      </c>
      <c r="J45" s="70">
        <f t="shared" si="7"/>
        <v>3.829808757512148E-2</v>
      </c>
      <c r="K45" s="68">
        <f t="shared" ref="K45:O45" si="40">IFERROR(IF(AND(K46&lt;&gt;0,K47&lt;&gt;0),1/SUM(1/K46,1/K47),IF(AND(K46&lt;&gt;0,K47=0),1/(1/K46),IF(AND(K46=0,K47&lt;&gt;0),1/(1/K47),IF(AND(K46=0,K47=0),".")))),".")</f>
        <v>664.79932892290174</v>
      </c>
      <c r="L45" s="68">
        <f t="shared" si="40"/>
        <v>6237.2392404353022</v>
      </c>
      <c r="M45" s="68">
        <f t="shared" si="40"/>
        <v>1540.9217745413814</v>
      </c>
      <c r="N45" s="68">
        <f t="shared" si="40"/>
        <v>815.31938891242214</v>
      </c>
      <c r="O45" s="68">
        <f t="shared" si="40"/>
        <v>10391.22431912415</v>
      </c>
      <c r="P45" s="70">
        <f>SUM(P46:P47)</f>
        <v>3.7605332785916969E-2</v>
      </c>
      <c r="Q45" s="70">
        <f t="shared" ref="Q45:T45" si="41">SUM(Q46:Q47)</f>
        <v>4.0081835947429877E-3</v>
      </c>
      <c r="R45" s="70">
        <f t="shared" si="41"/>
        <v>1.6224055246049505E-2</v>
      </c>
      <c r="S45" s="70">
        <f t="shared" si="41"/>
        <v>3.0662830223316798E-2</v>
      </c>
      <c r="T45" s="70">
        <f t="shared" si="41"/>
        <v>2.4058762694584178E-3</v>
      </c>
      <c r="U45" s="68">
        <f t="shared" ref="U45:W45" si="42">IFERROR(IF(AND(U46&lt;&gt;0,U47&lt;&gt;0),1/SUM(1/U46,1/U47),IF(AND(U46&lt;&gt;0,U47=0),1/(1/U46),IF(AND(U46=0,U47&lt;&gt;0),1/(1/U47),IF(AND(U46=0,U47=0),".")))),".")</f>
        <v>94.273475568439608</v>
      </c>
      <c r="V45" s="68">
        <f t="shared" si="42"/>
        <v>1.6726697006826583E-2</v>
      </c>
      <c r="W45" s="69">
        <f t="shared" si="42"/>
        <v>1.6723729759052838E-2</v>
      </c>
      <c r="X45" s="70">
        <f>SUM(X46:X47)</f>
        <v>0.26518593749999997</v>
      </c>
      <c r="Y45" s="70">
        <f>SUM(Y46:Y47)</f>
        <v>1494.6166592123286</v>
      </c>
      <c r="Z45" s="70">
        <f t="shared" si="11"/>
        <v>1494.8818451498287</v>
      </c>
    </row>
    <row r="46" spans="1:26" x14ac:dyDescent="0.25">
      <c r="A46" s="71" t="s">
        <v>288</v>
      </c>
      <c r="B46" s="61">
        <v>1</v>
      </c>
      <c r="C46" s="72">
        <f>IFERROR(C10/$B46,0)</f>
        <v>36132.389073565544</v>
      </c>
      <c r="D46" s="72">
        <f>IFERROR(D10/$B46,0)</f>
        <v>29246976.761143692</v>
      </c>
      <c r="E46" s="72">
        <f>IFERROR(E10/$B46,0)</f>
        <v>2863954.6771756485</v>
      </c>
      <c r="F46" s="72">
        <f t="shared" si="18"/>
        <v>35638.732740128748</v>
      </c>
      <c r="G46" s="73">
        <f>IFERROR(s_RadSpec!$G$10*G10,".")*$B$46</f>
        <v>6.9189999999999996E-4</v>
      </c>
      <c r="H46" s="73">
        <f>IFERROR(s_RadSpec!$F$10*H10,".")*$B$46</f>
        <v>8.5478920451066776E-7</v>
      </c>
      <c r="I46" s="73">
        <f>IFERROR(s_RadSpec!$E$10*I10,".")*$B$46</f>
        <v>8.7291884188105584E-6</v>
      </c>
      <c r="J46" s="73">
        <f t="shared" si="7"/>
        <v>7.014839776233212E-4</v>
      </c>
      <c r="K46" s="72">
        <f t="shared" ref="K46:O46" si="43">IFERROR(K10/$B46,0)</f>
        <v>2863954.6771756485</v>
      </c>
      <c r="L46" s="72">
        <f t="shared" si="43"/>
        <v>9652106.6592278164</v>
      </c>
      <c r="M46" s="72">
        <f t="shared" si="43"/>
        <v>3951910.4508750853</v>
      </c>
      <c r="N46" s="72">
        <f t="shared" si="43"/>
        <v>2965933.1709933337</v>
      </c>
      <c r="O46" s="72">
        <f t="shared" si="43"/>
        <v>1781016.290478206</v>
      </c>
      <c r="P46" s="73">
        <f>IFERROR(s_RadSpec!$E$10*P10,".")*$B46</f>
        <v>8.7291884188105584E-6</v>
      </c>
      <c r="Q46" s="73">
        <f>IFERROR(s_RadSpec!$K$10*Q10,".")*$B46</f>
        <v>2.5901081372840988E-6</v>
      </c>
      <c r="R46" s="73">
        <f>IFERROR(s_RadSpec!$L$10*R10,".")*$B46</f>
        <v>6.3260542744495045E-6</v>
      </c>
      <c r="S46" s="73">
        <f>IFERROR(s_RadSpec!$M$10*S10,".")*$B46</f>
        <v>8.4290503388608518E-6</v>
      </c>
      <c r="T46" s="73">
        <f>IFERROR(s_RadSpec!$I$10*T10,".")*$B46</f>
        <v>1.4036929439476074E-5</v>
      </c>
      <c r="U46" s="72">
        <f t="shared" ref="U46:V46" si="44">IFERROR(U10/$B46,0)</f>
        <v>94.273475568439608</v>
      </c>
      <c r="V46" s="72">
        <f t="shared" si="44"/>
        <v>4.5353070547840248</v>
      </c>
      <c r="W46" s="72">
        <f t="shared" ref="W46:W47" si="45">IFERROR(IF(AND(U46&lt;&gt;0,V46&lt;&gt;0),1/((1/U46)+(1/V46)),IF(AND(U46&lt;&gt;0,V46=0),1/((1/U46)),IF(AND(U46=0,V46&lt;&gt;0),1/((1/V46)),IF(AND(U46=0,V46=0),0)))),0)</f>
        <v>4.3271371984706724</v>
      </c>
      <c r="X46" s="73">
        <f>IFERROR(s_RadSpec!$F$10*X10,".")*$B$46</f>
        <v>0.26518593749999997</v>
      </c>
      <c r="Y46" s="73">
        <f>IFERROR(s_RadSpec!$H$10*Y10,".")*$B$46</f>
        <v>5.5123059360730595</v>
      </c>
      <c r="Z46" s="73">
        <f t="shared" si="11"/>
        <v>5.7774918735730596</v>
      </c>
    </row>
    <row r="47" spans="1:26" x14ac:dyDescent="0.25">
      <c r="A47" s="71" t="s">
        <v>289</v>
      </c>
      <c r="B47" s="61">
        <v>0.94399</v>
      </c>
      <c r="C47" s="72">
        <f>IFERROR(C6/$B$47,0)</f>
        <v>0</v>
      </c>
      <c r="D47" s="72">
        <f>IFERROR(D6/$B$47,0)</f>
        <v>0</v>
      </c>
      <c r="E47" s="72">
        <f>IFERROR(E6/$B$47,0)</f>
        <v>664.95368219015415</v>
      </c>
      <c r="F47" s="72">
        <f t="shared" si="18"/>
        <v>664.95368219015415</v>
      </c>
      <c r="G47" s="73">
        <f>IFERROR(s_RadSpec!$G$6*G6,".")*$B$47</f>
        <v>0</v>
      </c>
      <c r="H47" s="73">
        <f>IFERROR(s_RadSpec!$F$6*H6,".")*$B$47</f>
        <v>0</v>
      </c>
      <c r="I47" s="73">
        <f>IFERROR(s_RadSpec!$E$6*I6,".")*$B$47</f>
        <v>3.7596603597498161E-2</v>
      </c>
      <c r="J47" s="73">
        <f t="shared" si="7"/>
        <v>3.7596603597498161E-2</v>
      </c>
      <c r="K47" s="72">
        <f t="shared" ref="K47:O47" si="46">IFERROR(K6/$B$47,0)</f>
        <v>664.95368219015415</v>
      </c>
      <c r="L47" s="72">
        <f t="shared" si="46"/>
        <v>6241.2723816326961</v>
      </c>
      <c r="M47" s="72">
        <f t="shared" si="46"/>
        <v>1541.5228423396629</v>
      </c>
      <c r="N47" s="72">
        <f t="shared" si="46"/>
        <v>815.54357754140926</v>
      </c>
      <c r="O47" s="72">
        <f t="shared" si="46"/>
        <v>10452.20704489375</v>
      </c>
      <c r="P47" s="73">
        <f>IFERROR(s_RadSpec!$E$6*P6,".")*$B47</f>
        <v>3.7596603597498161E-2</v>
      </c>
      <c r="Q47" s="73">
        <f>IFERROR(s_RadSpec!$K$6*Q6,".")*$B47</f>
        <v>4.0055934866057036E-3</v>
      </c>
      <c r="R47" s="73">
        <f>IFERROR(s_RadSpec!$L$6*R6,".")*$B47</f>
        <v>1.6217729191775054E-2</v>
      </c>
      <c r="S47" s="73">
        <f>IFERROR(s_RadSpec!$M$6*S6,".")*$B47</f>
        <v>3.0654401172977935E-2</v>
      </c>
      <c r="T47" s="73">
        <f>IFERROR(s_RadSpec!$I$6*T6,".")*$B47</f>
        <v>2.3918393400189416E-3</v>
      </c>
      <c r="U47" s="72">
        <f t="shared" ref="U47:V47" si="47">IFERROR(U6/$B$47,0)</f>
        <v>0</v>
      </c>
      <c r="V47" s="72">
        <f t="shared" si="47"/>
        <v>1.6788615213565262E-2</v>
      </c>
      <c r="W47" s="72">
        <f t="shared" si="45"/>
        <v>1.6788615213565262E-2</v>
      </c>
      <c r="X47" s="73">
        <f>IFERROR(s_RadSpec!$F$6*X6,".")*$B$47</f>
        <v>0</v>
      </c>
      <c r="Y47" s="73">
        <f>IFERROR(s_RadSpec!$H$6*Y6,".")*$B$47</f>
        <v>1489.1043532762556</v>
      </c>
      <c r="Z47" s="73">
        <f t="shared" si="11"/>
        <v>1489.1043532762556</v>
      </c>
    </row>
    <row r="48" spans="1:26" x14ac:dyDescent="0.25">
      <c r="A48" s="67" t="s">
        <v>21</v>
      </c>
      <c r="B48" s="67" t="s">
        <v>274</v>
      </c>
      <c r="C48" s="68">
        <f>1/SUM(1/C49,1/C52,1/C54,1/C58,1/C59,1/C61)</f>
        <v>224.63396341877893</v>
      </c>
      <c r="D48" s="68">
        <f>1/SUM(1/D49,1/D52,1/D54,1/D58,1/D59,1/D61)</f>
        <v>57586.696617250629</v>
      </c>
      <c r="E48" s="68">
        <f>1/SUM(1/E49,1/E50,1/E52,1/E54,1/E55,1/E56,1/E57,1/E58,1/E59,1/E60,1/E61,1/E62)</f>
        <v>135.01904234719765</v>
      </c>
      <c r="F48" s="69">
        <f>1/SUM(1/F49,1/F50,1/F51,1/F52,1/F54,1/F55,1/F56,1/F57,1/F58,1/F59,1/F60,1/F61,1/F62)</f>
        <v>84.207565418192942</v>
      </c>
      <c r="G48" s="70">
        <f>SUM(G49:G62)</f>
        <v>0.11129216445953541</v>
      </c>
      <c r="H48" s="70">
        <f>SUM(H49:H62)</f>
        <v>4.3420654852079337E-4</v>
      </c>
      <c r="I48" s="70">
        <f>SUM(I49:I62)</f>
        <v>0.18515906767960336</v>
      </c>
      <c r="J48" s="70">
        <f t="shared" si="7"/>
        <v>0.29688543868765954</v>
      </c>
      <c r="K48" s="68">
        <f t="shared" ref="K48:O48" si="48">1/SUM(1/K49,1/K50,1/K52,1/K54,1/K55,1/K56,1/K57,1/K58,1/K59,1/K60,1/K61,1/K62)</f>
        <v>135.01904234719765</v>
      </c>
      <c r="L48" s="68">
        <f t="shared" si="48"/>
        <v>1513.7226272843122</v>
      </c>
      <c r="M48" s="68">
        <f t="shared" si="48"/>
        <v>371.02427970912532</v>
      </c>
      <c r="N48" s="68">
        <f t="shared" si="48"/>
        <v>190.80622127783977</v>
      </c>
      <c r="O48" s="68">
        <f t="shared" si="48"/>
        <v>2623.7662599585228</v>
      </c>
      <c r="P48" s="70">
        <f>+SUM(P49:P62)</f>
        <v>0.18515906767960336</v>
      </c>
      <c r="Q48" s="70">
        <f t="shared" ref="Q48:T48" si="49">+SUM(Q49:Q62)</f>
        <v>1.6515575277388273E-2</v>
      </c>
      <c r="R48" s="70">
        <f t="shared" si="49"/>
        <v>6.7381035062178241E-2</v>
      </c>
      <c r="S48" s="70">
        <f t="shared" si="49"/>
        <v>0.13102298149700592</v>
      </c>
      <c r="T48" s="70">
        <f t="shared" si="49"/>
        <v>9.5282877829198104E-3</v>
      </c>
      <c r="U48" s="68">
        <f>1/SUM(1/U49,1/U52,1/U54,1/U58,1/U59,1/U61)</f>
        <v>0.18562253736345594</v>
      </c>
      <c r="V48" s="68">
        <f t="shared" ref="V48:W48" si="50">1/SUM(1/V49,1/V50,1/V51,1/V52,1/V53,1/V54,1/V55,1/V56,1/V57,1/V58,1/V59,1/V60,1/V61,1/V62)</f>
        <v>5.1448556851462039E-3</v>
      </c>
      <c r="W48" s="69">
        <f t="shared" si="50"/>
        <v>5.006078313374962E-3</v>
      </c>
      <c r="X48" s="70">
        <f>SUM(X49:X62)</f>
        <v>134.70627615616874</v>
      </c>
      <c r="Y48" s="70">
        <f>SUM(Y49:Y62)</f>
        <v>4859.2227906757234</v>
      </c>
      <c r="Z48" s="70">
        <f t="shared" si="11"/>
        <v>4993.9290668318918</v>
      </c>
    </row>
    <row r="49" spans="1:26" x14ac:dyDescent="0.25">
      <c r="A49" s="71" t="s">
        <v>290</v>
      </c>
      <c r="B49" s="61">
        <v>1</v>
      </c>
      <c r="C49" s="72">
        <f>IFERROR(C23/$B49,0)</f>
        <v>1755.0017550017546</v>
      </c>
      <c r="D49" s="72">
        <f>IFERROR(D23/$B49,0)</f>
        <v>118407.66319802833</v>
      </c>
      <c r="E49" s="72">
        <f>IFERROR(E23/$B49,0)</f>
        <v>55113.873807861732</v>
      </c>
      <c r="F49" s="72">
        <f t="shared" si="18"/>
        <v>1676.7561244906556</v>
      </c>
      <c r="G49" s="73">
        <f>IFERROR(s_RadSpec!$G$23*G23,".")*$B$49</f>
        <v>1.4245000000000001E-2</v>
      </c>
      <c r="H49" s="73">
        <f>IFERROR(s_RadSpec!$F$23*H23,".")*$B$49</f>
        <v>2.111349833683424E-4</v>
      </c>
      <c r="I49" s="73">
        <f>IFERROR(s_RadSpec!$E$23*I23,".")*$B$49</f>
        <v>4.5360629316594823E-4</v>
      </c>
      <c r="J49" s="73">
        <f t="shared" si="7"/>
        <v>1.4909741276534291E-2</v>
      </c>
      <c r="K49" s="72">
        <f t="shared" ref="K49:O49" si="51">IFERROR(K23/$B49,0)</f>
        <v>55113.873807861732</v>
      </c>
      <c r="L49" s="72">
        <f t="shared" si="51"/>
        <v>393340.43584751652</v>
      </c>
      <c r="M49" s="72">
        <f t="shared" si="51"/>
        <v>100796.39379764063</v>
      </c>
      <c r="N49" s="72">
        <f t="shared" si="51"/>
        <v>58136.956049806598</v>
      </c>
      <c r="O49" s="72">
        <f t="shared" si="51"/>
        <v>628012.30437802779</v>
      </c>
      <c r="P49" s="73">
        <f>IFERROR(s_RadSpec!$E$23*P23,".")*$B$49</f>
        <v>4.5360629316594823E-4</v>
      </c>
      <c r="Q49" s="73">
        <f>IFERROR(s_RadSpec!$K$23*Q23,".")*$B$49</f>
        <v>6.3558174348725172E-5</v>
      </c>
      <c r="R49" s="73">
        <f>IFERROR(s_RadSpec!$L$23*R23,".")*$B$49</f>
        <v>2.4802474630382241E-4</v>
      </c>
      <c r="S49" s="73">
        <f>IFERROR(s_RadSpec!$M$23*S23,".")*$B$49</f>
        <v>4.3001907390167131E-4</v>
      </c>
      <c r="T49" s="73">
        <f>IFERROR(s_RadSpec!$I$23*T23,".")*$B$49</f>
        <v>3.9808137238265669E-5</v>
      </c>
      <c r="U49" s="72">
        <f t="shared" ref="U49:V49" si="52">IFERROR(U23/$B49,0)</f>
        <v>0.38167028458290597</v>
      </c>
      <c r="V49" s="72">
        <f t="shared" si="52"/>
        <v>1.3708002030536921</v>
      </c>
      <c r="W49" s="72">
        <f t="shared" ref="W49:W62" si="53">IFERROR(IF(AND(U49&lt;&gt;0,V49&lt;&gt;0),1/((1/U49)+(1/V49)),IF(AND(U49&lt;&gt;0,V49=0),1/((1/U49)),IF(AND(U49=0,V49&lt;&gt;0),1/((1/V49)),IF(AND(U49=0,V49=0),0)))),0)</f>
        <v>0.2985463705647865</v>
      </c>
      <c r="X49" s="73">
        <f>IFERROR(s_RadSpec!$F$23*X23,".")*$B$49</f>
        <v>65.501562499999991</v>
      </c>
      <c r="Y49" s="73">
        <f>IFERROR(s_RadSpec!$H$23*Y23,".")*$B$49</f>
        <v>18.237522831050228</v>
      </c>
      <c r="Z49" s="73">
        <f t="shared" si="11"/>
        <v>83.739085331050219</v>
      </c>
    </row>
    <row r="50" spans="1:26" x14ac:dyDescent="0.25">
      <c r="A50" s="71" t="s">
        <v>291</v>
      </c>
      <c r="B50" s="61">
        <v>1</v>
      </c>
      <c r="C50" s="72">
        <f>IFERROR(C25/$B50,0)</f>
        <v>0</v>
      </c>
      <c r="D50" s="72">
        <f>IFERROR(D25/$B50,0)</f>
        <v>688933747.24837554</v>
      </c>
      <c r="E50" s="72">
        <f>IFERROR(E25/$B50,0)</f>
        <v>1201490.4900999039</v>
      </c>
      <c r="F50" s="72">
        <f t="shared" si="18"/>
        <v>1199398.7560181448</v>
      </c>
      <c r="G50" s="73">
        <f>IFERROR(s_RadSpec!$G$25*G25,".")*$B$50</f>
        <v>0</v>
      </c>
      <c r="H50" s="73">
        <f>IFERROR(s_RadSpec!$F$25*H25,".")*$B$50</f>
        <v>3.6287959618542187E-8</v>
      </c>
      <c r="I50" s="73">
        <f>IFERROR(s_RadSpec!$E$25*I25,".")*$B$50</f>
        <v>2.0807488869863014E-5</v>
      </c>
      <c r="J50" s="73">
        <f t="shared" si="7"/>
        <v>2.0843776829481557E-5</v>
      </c>
      <c r="K50" s="72">
        <f t="shared" ref="K50:O50" si="54">IFERROR(K25/$B50,0)</f>
        <v>1201490.4900999039</v>
      </c>
      <c r="L50" s="72">
        <f t="shared" si="54"/>
        <v>10393419.336553276</v>
      </c>
      <c r="M50" s="72">
        <f t="shared" si="54"/>
        <v>2614324.5539969378</v>
      </c>
      <c r="N50" s="72">
        <f t="shared" si="54"/>
        <v>1510707.7021317827</v>
      </c>
      <c r="O50" s="72">
        <f t="shared" si="54"/>
        <v>18890504.780894086</v>
      </c>
      <c r="P50" s="73">
        <f>IFERROR(s_RadSpec!$E$25*P25,".")*$B$50</f>
        <v>2.0807488869863014E-5</v>
      </c>
      <c r="Q50" s="73">
        <f>IFERROR(s_RadSpec!$K$25*Q25,".")*$B$50</f>
        <v>2.4053681652270022E-6</v>
      </c>
      <c r="R50" s="73">
        <f>IFERROR(s_RadSpec!$L$25*R25,".")*$B$50</f>
        <v>9.562699459704987E-6</v>
      </c>
      <c r="S50" s="73">
        <f>IFERROR(s_RadSpec!$M$25*S25,".")*$B$50</f>
        <v>1.6548535474282761E-5</v>
      </c>
      <c r="T50" s="73">
        <f>IFERROR(s_RadSpec!$I$25*T25,".")*$B$50</f>
        <v>1.3234161971830986E-6</v>
      </c>
      <c r="U50" s="72">
        <f t="shared" ref="U50:V50" si="55">IFERROR(U25/$B50,0)</f>
        <v>2220.680083275503</v>
      </c>
      <c r="V50" s="72">
        <f t="shared" si="55"/>
        <v>24.642708852583716</v>
      </c>
      <c r="W50" s="72">
        <f t="shared" si="53"/>
        <v>24.372251926870305</v>
      </c>
      <c r="X50" s="73">
        <f>IFERROR(s_RadSpec!$F$25*X$25,".")*$B$50</f>
        <v>1.12578125E-2</v>
      </c>
      <c r="Y50" s="73">
        <f>IFERROR(s_RadSpec!$H$25*Y25,".")*$B$50</f>
        <v>1.0144988584474885</v>
      </c>
      <c r="Z50" s="73">
        <f t="shared" si="11"/>
        <v>1.0257566709474886</v>
      </c>
    </row>
    <row r="51" spans="1:26" x14ac:dyDescent="0.25">
      <c r="A51" s="71" t="s">
        <v>292</v>
      </c>
      <c r="B51" s="61">
        <v>1</v>
      </c>
      <c r="C51" s="72">
        <f>IFERROR(C21/$B51,0)</f>
        <v>0</v>
      </c>
      <c r="D51" s="72">
        <f>IFERROR(D21/$B51,0)</f>
        <v>592193706.62425983</v>
      </c>
      <c r="E51" s="72">
        <f>IFERROR(E21/$B51,0)</f>
        <v>0</v>
      </c>
      <c r="F51" s="72">
        <f t="shared" si="18"/>
        <v>592193706.62425983</v>
      </c>
      <c r="G51" s="73">
        <f>IFERROR(s_RadSpec!$G$21*G21,".")*$B$51</f>
        <v>0</v>
      </c>
      <c r="H51" s="73">
        <f>IFERROR(s_RadSpec!$F$21*H21,".")*$B$51</f>
        <v>4.2215916380655189E-8</v>
      </c>
      <c r="I51" s="73">
        <f>IFERROR(s_RadSpec!$E$21*I21,".")*$B$51</f>
        <v>0</v>
      </c>
      <c r="J51" s="73">
        <f t="shared" si="7"/>
        <v>4.2215916380655189E-8</v>
      </c>
      <c r="K51" s="72">
        <f t="shared" ref="K51:O51" si="56">IFERROR(K21/$B51,0)</f>
        <v>0</v>
      </c>
      <c r="L51" s="72">
        <f t="shared" si="56"/>
        <v>0</v>
      </c>
      <c r="M51" s="72">
        <f t="shared" si="56"/>
        <v>0</v>
      </c>
      <c r="N51" s="72">
        <f t="shared" si="56"/>
        <v>0</v>
      </c>
      <c r="O51" s="72">
        <f t="shared" si="56"/>
        <v>0</v>
      </c>
      <c r="P51" s="73">
        <f>IFERROR(s_RadSpec!$E$21*P21,".")*$B$51</f>
        <v>0</v>
      </c>
      <c r="Q51" s="73">
        <f>IFERROR(s_RadSpec!$K$21*Q21,".")*$B$51</f>
        <v>0</v>
      </c>
      <c r="R51" s="73">
        <f>IFERROR(s_RadSpec!$L$21*R21,".")*$B$51</f>
        <v>0</v>
      </c>
      <c r="S51" s="73">
        <f>IFERROR(s_RadSpec!$M$21*S21,".")*$B$51</f>
        <v>0</v>
      </c>
      <c r="T51" s="73">
        <f>IFERROR(s_RadSpec!$I$21*T21,".")*$B$51</f>
        <v>0</v>
      </c>
      <c r="U51" s="72">
        <f t="shared" ref="U51:V51" si="57">IFERROR(U21/$B51,0)</f>
        <v>1908.8523025530899</v>
      </c>
      <c r="V51" s="72">
        <f t="shared" si="57"/>
        <v>162717.1233395795</v>
      </c>
      <c r="W51" s="72">
        <f t="shared" si="53"/>
        <v>1886.7189964405538</v>
      </c>
      <c r="X51" s="73">
        <f>IFERROR(s_RadSpec!$F$21*X21,".")*$B$51</f>
        <v>1.3096874999999999E-2</v>
      </c>
      <c r="Y51" s="73">
        <f>IFERROR(s_RadSpec!$H$21*Y21,".")*$B$51</f>
        <v>1.5364086757990868E-4</v>
      </c>
      <c r="Z51" s="73">
        <f t="shared" si="11"/>
        <v>1.3250515867579908E-2</v>
      </c>
    </row>
    <row r="52" spans="1:26" x14ac:dyDescent="0.25">
      <c r="A52" s="71" t="s">
        <v>293</v>
      </c>
      <c r="B52" s="61">
        <v>0.99980000000000002</v>
      </c>
      <c r="C52" s="72">
        <f>IFERROR(C17/$B52,0)</f>
        <v>3535962.5263217487</v>
      </c>
      <c r="D52" s="72">
        <f>IFERROR(D17/$B52,0)</f>
        <v>96854479.146405682</v>
      </c>
      <c r="E52" s="72">
        <f>IFERROR(E17/$B52,0)</f>
        <v>2797.6574931531209</v>
      </c>
      <c r="F52" s="72">
        <f t="shared" si="18"/>
        <v>2795.3650526294873</v>
      </c>
      <c r="G52" s="73">
        <f>IFERROR(s_RadSpec!$G$17*G17,".")*$B$52</f>
        <v>7.0702106750000004E-6</v>
      </c>
      <c r="H52" s="73">
        <f>IFERROR(s_RadSpec!$F$17*H17,".")*$B$52</f>
        <v>2.5811919304433913E-7</v>
      </c>
      <c r="I52" s="73">
        <f>IFERROR(s_RadSpec!$E$17*I17,".")*$B$52</f>
        <v>8.9360474115162541E-3</v>
      </c>
      <c r="J52" s="73">
        <f t="shared" si="7"/>
        <v>8.9433757413842976E-3</v>
      </c>
      <c r="K52" s="72">
        <f t="shared" ref="K52:O52" si="58">IFERROR(K17/$B52,0)</f>
        <v>2797.6574931531209</v>
      </c>
      <c r="L52" s="72">
        <f t="shared" si="58"/>
        <v>21937.518773720087</v>
      </c>
      <c r="M52" s="72">
        <f t="shared" si="58"/>
        <v>5861.0082024717985</v>
      </c>
      <c r="N52" s="72">
        <f t="shared" si="58"/>
        <v>3504.910051066146</v>
      </c>
      <c r="O52" s="72">
        <f t="shared" si="58"/>
        <v>41463.046238821014</v>
      </c>
      <c r="P52" s="73">
        <f>IFERROR(s_RadSpec!$E$17*P17,".")*$B$52</f>
        <v>8.9360474115162541E-3</v>
      </c>
      <c r="Q52" s="73">
        <f>IFERROR(s_RadSpec!$K$17*Q17,".")*$B$52</f>
        <v>1.1396001643517041E-3</v>
      </c>
      <c r="R52" s="73">
        <f>IFERROR(s_RadSpec!$L$17*R17,".")*$B$52</f>
        <v>4.26547773631448E-3</v>
      </c>
      <c r="S52" s="73">
        <f>IFERROR(s_RadSpec!$M$17*S17,".")*$B$52</f>
        <v>7.1328506682775891E-3</v>
      </c>
      <c r="T52" s="73">
        <f>IFERROR(s_RadSpec!$I$17*T17,".")*$B$52</f>
        <v>6.029465335470938E-4</v>
      </c>
      <c r="U52" s="72">
        <f t="shared" ref="U52:V52" si="59">IFERROR(U17/$B52,0)</f>
        <v>312.19665704502586</v>
      </c>
      <c r="V52" s="72">
        <f t="shared" si="59"/>
        <v>3.8414787745810267E-2</v>
      </c>
      <c r="W52" s="72">
        <f t="shared" si="53"/>
        <v>3.8410061512114312E-2</v>
      </c>
      <c r="X52" s="73">
        <f>IFERROR(s_RadSpec!$F$17*X17,".")*$B$52</f>
        <v>8.0077731250000006E-2</v>
      </c>
      <c r="Y52" s="73">
        <f>IFERROR(s_RadSpec!$H$17*Y17,".")*$B$52</f>
        <v>650.79104863013697</v>
      </c>
      <c r="Z52" s="73">
        <f t="shared" si="11"/>
        <v>650.87112636138693</v>
      </c>
    </row>
    <row r="53" spans="1:26" x14ac:dyDescent="0.25">
      <c r="A53" s="71" t="s">
        <v>294</v>
      </c>
      <c r="B53" s="61">
        <v>2.0000000000000001E-4</v>
      </c>
      <c r="C53" s="72">
        <f>IFERROR(C5/$B53,0)</f>
        <v>0</v>
      </c>
      <c r="D53" s="72">
        <f>IFERROR(D5/$B53,0)</f>
        <v>0</v>
      </c>
      <c r="E53" s="72">
        <f>IFERROR(E5/$B53,0)</f>
        <v>0</v>
      </c>
      <c r="F53" s="72">
        <f t="shared" si="18"/>
        <v>0</v>
      </c>
      <c r="G53" s="73">
        <f>IFERROR(s_RadSpec!$G$5*G5,".")*$B$53</f>
        <v>0</v>
      </c>
      <c r="H53" s="73">
        <f>IFERROR(s_RadSpec!$F$5*H5,".")*$B$53</f>
        <v>0</v>
      </c>
      <c r="I53" s="73">
        <f>IFERROR(s_RadSpec!$E$5*I5,".")*$B$53</f>
        <v>0</v>
      </c>
      <c r="J53" s="73">
        <f t="shared" si="7"/>
        <v>0</v>
      </c>
      <c r="K53" s="72">
        <f t="shared" ref="K53:O53" si="60">IFERROR(K5/$B53,0)</f>
        <v>0</v>
      </c>
      <c r="L53" s="72">
        <f t="shared" si="60"/>
        <v>0</v>
      </c>
      <c r="M53" s="72">
        <f t="shared" si="60"/>
        <v>0</v>
      </c>
      <c r="N53" s="72">
        <f t="shared" si="60"/>
        <v>0</v>
      </c>
      <c r="O53" s="72">
        <f t="shared" si="60"/>
        <v>0</v>
      </c>
      <c r="P53" s="73">
        <f>IFERROR(s_RadSpec!$E$5*P5,".")*$B$53</f>
        <v>0</v>
      </c>
      <c r="Q53" s="73">
        <f>IFERROR(s_RadSpec!$K$5*Q5,".")*$B$53</f>
        <v>0</v>
      </c>
      <c r="R53" s="73">
        <f>IFERROR(s_RadSpec!$L$5*R5,".")*$B$53</f>
        <v>0</v>
      </c>
      <c r="S53" s="73">
        <f>IFERROR(s_RadSpec!$M$5*S5,".")*$B$53</f>
        <v>0</v>
      </c>
      <c r="T53" s="73">
        <f>IFERROR(s_RadSpec!$I$5*T5,".")*$B$53</f>
        <v>0</v>
      </c>
      <c r="U53" s="72">
        <f t="shared" ref="U53:V53" si="61">IFERROR(U5/$B53,0)</f>
        <v>0</v>
      </c>
      <c r="V53" s="72">
        <f t="shared" si="61"/>
        <v>2175096.240559685</v>
      </c>
      <c r="W53" s="72">
        <f t="shared" si="53"/>
        <v>2175096.240559685</v>
      </c>
      <c r="X53" s="73">
        <f>IFERROR(s_RadSpec!$F$5*X5,".")*$B$53</f>
        <v>0</v>
      </c>
      <c r="Y53" s="73">
        <f>IFERROR(s_RadSpec!$H$5*Y5,".")*$B$53</f>
        <v>1.1493744292237443E-5</v>
      </c>
      <c r="Z53" s="73">
        <f t="shared" si="11"/>
        <v>1.1493744292237443E-5</v>
      </c>
    </row>
    <row r="54" spans="1:26" x14ac:dyDescent="0.25">
      <c r="A54" s="71" t="s">
        <v>295</v>
      </c>
      <c r="B54" s="61">
        <v>0.99999979999999999</v>
      </c>
      <c r="C54" s="72">
        <f>IFERROR(C9/$B54,0)</f>
        <v>4387505.2650054395</v>
      </c>
      <c r="D54" s="72">
        <f>IFERROR(D9/$B54,0)</f>
        <v>123292812.75902317</v>
      </c>
      <c r="E54" s="72">
        <f>IFERROR(E9/$B54,0)</f>
        <v>142.32924393055626</v>
      </c>
      <c r="F54" s="72">
        <f t="shared" si="18"/>
        <v>142.32446267188888</v>
      </c>
      <c r="G54" s="73">
        <f>IFERROR(s_RadSpec!$G$9*G9,".")*$B$54</f>
        <v>5.6979988604000003E-6</v>
      </c>
      <c r="H54" s="73">
        <f>IFERROR(s_RadSpec!$F$9*H9,".")*$B$54</f>
        <v>2.0276932158943202E-7</v>
      </c>
      <c r="I54" s="73">
        <f>IFERROR(s_RadSpec!$E$9*I9,".")*$B$54</f>
        <v>0.17564907470595242</v>
      </c>
      <c r="J54" s="73">
        <f t="shared" si="7"/>
        <v>0.17565497547413442</v>
      </c>
      <c r="K54" s="72">
        <f t="shared" ref="K54:O54" si="62">IFERROR(K9/$B54,0)</f>
        <v>142.32924393055626</v>
      </c>
      <c r="L54" s="72">
        <f t="shared" si="62"/>
        <v>1634.7522749513778</v>
      </c>
      <c r="M54" s="72">
        <f t="shared" si="62"/>
        <v>398.02083246351651</v>
      </c>
      <c r="N54" s="72">
        <f t="shared" si="62"/>
        <v>202.6471531377245</v>
      </c>
      <c r="O54" s="72">
        <f t="shared" si="62"/>
        <v>2841.3814747925539</v>
      </c>
      <c r="P54" s="73">
        <f>IFERROR(s_RadSpec!$E$9*P9,".")*$B$54</f>
        <v>0.17564907470595242</v>
      </c>
      <c r="Q54" s="73">
        <f>IFERROR(s_RadSpec!$K$9*Q9,".")*$B$54</f>
        <v>1.5292836953380949E-2</v>
      </c>
      <c r="R54" s="73">
        <f>IFERROR(s_RadSpec!$L$9*R9,".")*$B$54</f>
        <v>6.281078265492937E-2</v>
      </c>
      <c r="S54" s="73">
        <f>IFERROR(s_RadSpec!$M$9*S9,".")*$B$54</f>
        <v>0.12336714142245721</v>
      </c>
      <c r="T54" s="73">
        <f>IFERROR(s_RadSpec!$I$9*T9,".")*$B$54</f>
        <v>8.7985369869511172E-3</v>
      </c>
      <c r="U54" s="72">
        <f t="shared" ref="U54:V54" si="63">IFERROR(U9/$B54,0)</f>
        <v>397.41687034278783</v>
      </c>
      <c r="V54" s="72">
        <f t="shared" si="63"/>
        <v>5.9960470944231785E-3</v>
      </c>
      <c r="W54" s="72">
        <f t="shared" si="53"/>
        <v>5.9959566301248223E-3</v>
      </c>
      <c r="X54" s="73">
        <f>IFERROR(s_RadSpec!$F$9*X9,".")*$B$54</f>
        <v>6.2906237418749997E-2</v>
      </c>
      <c r="Y54" s="73">
        <f>IFERROR(s_RadSpec!$H$9*Y9,".")*$B$54</f>
        <v>4169.4135496787667</v>
      </c>
      <c r="Z54" s="73">
        <f t="shared" si="11"/>
        <v>4169.4764559161858</v>
      </c>
    </row>
    <row r="55" spans="1:26" x14ac:dyDescent="0.25">
      <c r="A55" s="71" t="s">
        <v>296</v>
      </c>
      <c r="B55" s="61">
        <v>1.9999999999999999E-7</v>
      </c>
      <c r="C55" s="72">
        <f>IFERROR(C24/$B55,0)</f>
        <v>0</v>
      </c>
      <c r="D55" s="72">
        <f>IFERROR(D24/$B55,0)</f>
        <v>0</v>
      </c>
      <c r="E55" s="72">
        <f>IFERROR(E24/$B55,0)</f>
        <v>2693527313407.5137</v>
      </c>
      <c r="F55" s="72">
        <f t="shared" si="18"/>
        <v>2693527313407.5137</v>
      </c>
      <c r="G55" s="73">
        <f>IFERROR(s_RadSpec!$G$24*G24,".")*$B$55</f>
        <v>0</v>
      </c>
      <c r="H55" s="73">
        <f>IFERROR(s_RadSpec!$F$24*H24,".")*$B$55</f>
        <v>0</v>
      </c>
      <c r="I55" s="73">
        <f>IFERROR(s_RadSpec!$E$24*I24,".")*$B$55</f>
        <v>9.2815097420984121E-12</v>
      </c>
      <c r="J55" s="73">
        <f t="shared" si="7"/>
        <v>9.2815097420984121E-12</v>
      </c>
      <c r="K55" s="72">
        <f t="shared" ref="K55:O55" si="64">IFERROR(K24/$B55,0)</f>
        <v>2693527313407.5137</v>
      </c>
      <c r="L55" s="72">
        <f t="shared" si="64"/>
        <v>24257438204334.773</v>
      </c>
      <c r="M55" s="72">
        <f t="shared" si="64"/>
        <v>6001098738404.8896</v>
      </c>
      <c r="N55" s="72">
        <f t="shared" si="64"/>
        <v>3218044885699.1543</v>
      </c>
      <c r="O55" s="72">
        <f t="shared" si="64"/>
        <v>40842662623568.039</v>
      </c>
      <c r="P55" s="73">
        <f>IFERROR(s_RadSpec!$E$24*P24,".")*$B$55</f>
        <v>9.2815097420984121E-12</v>
      </c>
      <c r="Q55" s="73">
        <f>IFERROR(s_RadSpec!$K$24*Q24,".")*$B$55</f>
        <v>1.0306117154420918E-12</v>
      </c>
      <c r="R55" s="73">
        <f>IFERROR(s_RadSpec!$L$24*R24,".")*$B$55</f>
        <v>4.1659037935851522E-12</v>
      </c>
      <c r="S55" s="73">
        <f>IFERROR(s_RadSpec!$M$24*S24,".")*$B$55</f>
        <v>7.7686921369863008E-12</v>
      </c>
      <c r="T55" s="73">
        <f>IFERROR(s_RadSpec!$I$24*T24,".")*$B$55</f>
        <v>6.1210504884110762E-13</v>
      </c>
      <c r="U55" s="72">
        <f t="shared" ref="U55:V55" si="65">IFERROR(U24/$B55,0)</f>
        <v>0</v>
      </c>
      <c r="V55" s="72">
        <f t="shared" si="65"/>
        <v>62693950.463190928</v>
      </c>
      <c r="W55" s="72">
        <f t="shared" si="53"/>
        <v>62693950.463190928</v>
      </c>
      <c r="X55" s="73">
        <f>IFERROR(s_RadSpec!$F$24*X24,".")*$B$55</f>
        <v>0</v>
      </c>
      <c r="Y55" s="73">
        <f>IFERROR(s_RadSpec!$H$24*Y24,".")*$B$55</f>
        <v>3.9876255707762561E-7</v>
      </c>
      <c r="Z55" s="73">
        <f t="shared" si="11"/>
        <v>3.9876255707762561E-7</v>
      </c>
    </row>
    <row r="56" spans="1:26" x14ac:dyDescent="0.25">
      <c r="A56" s="71" t="s">
        <v>297</v>
      </c>
      <c r="B56" s="61">
        <v>0.99979000004200003</v>
      </c>
      <c r="C56" s="72">
        <f>IFERROR(C20/$B56,0)</f>
        <v>0</v>
      </c>
      <c r="D56" s="72">
        <f>IFERROR(D20/$B56,0)</f>
        <v>0</v>
      </c>
      <c r="E56" s="72">
        <f>IFERROR(E20/$B56,0)</f>
        <v>3743882.2626768276</v>
      </c>
      <c r="F56" s="72">
        <f t="shared" si="18"/>
        <v>3743882.2626768276</v>
      </c>
      <c r="G56" s="73">
        <f>IFERROR(s_RadSpec!$G$20*G20,".")*$B$56</f>
        <v>0</v>
      </c>
      <c r="H56" s="73">
        <f>IFERROR(s_RadSpec!$F$20*H20,".")*$B$56</f>
        <v>0</v>
      </c>
      <c r="I56" s="73">
        <f>IFERROR(s_RadSpec!$E$20*I20,".")*$B$56</f>
        <v>6.6775604161561757E-6</v>
      </c>
      <c r="J56" s="73">
        <f t="shared" si="7"/>
        <v>6.6775604161561757E-6</v>
      </c>
      <c r="K56" s="72">
        <f t="shared" ref="K56:O56" si="66">IFERROR(K20/$B56,0)</f>
        <v>3743882.2626768276</v>
      </c>
      <c r="L56" s="72">
        <f t="shared" si="66"/>
        <v>37950112.67690596</v>
      </c>
      <c r="M56" s="72">
        <f t="shared" si="66"/>
        <v>9284232.3718079124</v>
      </c>
      <c r="N56" s="72">
        <f t="shared" si="66"/>
        <v>4932713.3888328746</v>
      </c>
      <c r="O56" s="72">
        <f t="shared" si="66"/>
        <v>65649366.231750108</v>
      </c>
      <c r="P56" s="73">
        <f>IFERROR(s_RadSpec!$E$20*P20,".")*$B$56</f>
        <v>6.6775604161561757E-6</v>
      </c>
      <c r="Q56" s="73">
        <f>IFERROR(s_RadSpec!$K$20*Q20,".")*$B$56</f>
        <v>6.587595724113203E-7</v>
      </c>
      <c r="R56" s="73">
        <f>IFERROR(s_RadSpec!$L$20*R20,".")*$B$56</f>
        <v>2.6927374282351972E-6</v>
      </c>
      <c r="S56" s="73">
        <f>IFERROR(s_RadSpec!$M$20*S20,".")*$B$56</f>
        <v>5.068204460570783E-6</v>
      </c>
      <c r="T56" s="73">
        <f>IFERROR(s_RadSpec!$I$20*T20,".")*$B$56</f>
        <v>3.8081098775191545E-7</v>
      </c>
      <c r="U56" s="72">
        <f t="shared" ref="U56:V56" si="67">IFERROR(U20/$B56,0)</f>
        <v>0</v>
      </c>
      <c r="V56" s="72">
        <f t="shared" si="67"/>
        <v>112.2127391835941</v>
      </c>
      <c r="W56" s="72">
        <f t="shared" si="53"/>
        <v>112.21273918359408</v>
      </c>
      <c r="X56" s="73">
        <f>IFERROR(s_RadSpec!$F$20*X20,".")*$B$56</f>
        <v>0</v>
      </c>
      <c r="Y56" s="73">
        <f>IFERROR(s_RadSpec!$H$20*Y20,".")*$B$56</f>
        <v>0.22279110359383411</v>
      </c>
      <c r="Z56" s="73">
        <f t="shared" si="11"/>
        <v>0.22279110359383411</v>
      </c>
    </row>
    <row r="57" spans="1:26" x14ac:dyDescent="0.25">
      <c r="A57" s="71" t="s">
        <v>298</v>
      </c>
      <c r="B57" s="61">
        <v>2.0999995799999999E-4</v>
      </c>
      <c r="C57" s="72">
        <f>IFERROR(C29/$B57,0)</f>
        <v>0</v>
      </c>
      <c r="D57" s="72">
        <f>IFERROR(D29/$B57,0)</f>
        <v>0</v>
      </c>
      <c r="E57" s="72">
        <f>IFERROR(E29/$B57,0)</f>
        <v>401486.80426791555</v>
      </c>
      <c r="F57" s="72">
        <f t="shared" si="18"/>
        <v>401486.80426791555</v>
      </c>
      <c r="G57" s="73">
        <f>IFERROR(s_RadSpec!$G$29*G29,".")*$B$57</f>
        <v>0</v>
      </c>
      <c r="H57" s="73">
        <f>IFERROR(s_RadSpec!$F$29*H29,".")*$B$57</f>
        <v>0</v>
      </c>
      <c r="I57" s="73">
        <f>IFERROR(s_RadSpec!$E$29*I29,".")*$B$57</f>
        <v>6.2268547145866558E-5</v>
      </c>
      <c r="J57" s="73">
        <f t="shared" si="7"/>
        <v>6.2268547145866558E-5</v>
      </c>
      <c r="K57" s="72">
        <f t="shared" ref="K57:O57" si="68">IFERROR(K29/$B57,0)</f>
        <v>401486.80426791555</v>
      </c>
      <c r="L57" s="72">
        <f t="shared" si="68"/>
        <v>4386801.7390796365</v>
      </c>
      <c r="M57" s="72">
        <f t="shared" si="68"/>
        <v>1088158.7683180787</v>
      </c>
      <c r="N57" s="72">
        <f t="shared" si="68"/>
        <v>574308.62735743565</v>
      </c>
      <c r="O57" s="72">
        <f t="shared" si="68"/>
        <v>7819502.6283167209</v>
      </c>
      <c r="P57" s="73">
        <f>IFERROR(s_RadSpec!$E$29*P29,".")*$B$57</f>
        <v>6.2268547145866558E-5</v>
      </c>
      <c r="Q57" s="73">
        <f>IFERROR(s_RadSpec!$K$29*Q29,".")*$B$57</f>
        <v>5.6989126673513781E-6</v>
      </c>
      <c r="R57" s="73">
        <f>IFERROR(s_RadSpec!$L$29*R29,".")*$B$57</f>
        <v>2.2974588569130818E-5</v>
      </c>
      <c r="S57" s="73">
        <f>IFERROR(s_RadSpec!$M$29*S29,".")*$B$57</f>
        <v>4.3530601507820669E-5</v>
      </c>
      <c r="T57" s="73">
        <f>IFERROR(s_RadSpec!$I$29*T29,".")*$B$57</f>
        <v>3.1971342920798627E-6</v>
      </c>
      <c r="U57" s="72">
        <f t="shared" ref="U57:V57" si="69">IFERROR(U29/$B57,0)</f>
        <v>0</v>
      </c>
      <c r="V57" s="72">
        <f t="shared" si="69"/>
        <v>15.379471443488022</v>
      </c>
      <c r="W57" s="72">
        <f t="shared" si="53"/>
        <v>15.37947144348802</v>
      </c>
      <c r="X57" s="73">
        <f>IFERROR(s_RadSpec!$F$29*X29,".")*$B$57</f>
        <v>0</v>
      </c>
      <c r="Y57" s="73">
        <f>IFERROR(s_RadSpec!$H$29*Y29,".")*$B$57</f>
        <v>1.625543510507671</v>
      </c>
      <c r="Z57" s="73">
        <f t="shared" si="11"/>
        <v>1.625543510507671</v>
      </c>
    </row>
    <row r="58" spans="1:26" x14ac:dyDescent="0.25">
      <c r="A58" s="71" t="s">
        <v>299</v>
      </c>
      <c r="B58" s="61">
        <v>1</v>
      </c>
      <c r="C58" s="72">
        <f>IFERROR(C16/$B58,0)</f>
        <v>706.03518879380943</v>
      </c>
      <c r="D58" s="72">
        <f>IFERROR(D16/$B58,0)</f>
        <v>202255.2124278096</v>
      </c>
      <c r="E58" s="72">
        <f>IFERROR(E16/$B58,0)</f>
        <v>18281254852.045387</v>
      </c>
      <c r="F58" s="72">
        <f t="shared" si="18"/>
        <v>703.57909833567896</v>
      </c>
      <c r="G58" s="73">
        <f>IFERROR(s_RadSpec!$G$16*G16,".")*$B$58</f>
        <v>3.5409000000000003E-2</v>
      </c>
      <c r="H58" s="73">
        <f>IFERROR(s_RadSpec!$F$16*H16,".")*$B$58</f>
        <v>1.2360620870981601E-4</v>
      </c>
      <c r="I58" s="73">
        <f>IFERROR(s_RadSpec!$E$16*I16,".")*$B$58</f>
        <v>1.3675210045662094E-9</v>
      </c>
      <c r="J58" s="73">
        <f t="shared" si="7"/>
        <v>3.5532607576230828E-2</v>
      </c>
      <c r="K58" s="72">
        <f t="shared" ref="K58:O58" si="70">IFERROR(K16/$B58,0)</f>
        <v>18281254852.045387</v>
      </c>
      <c r="L58" s="72">
        <f t="shared" si="70"/>
        <v>51215283936.856201</v>
      </c>
      <c r="M58" s="72">
        <f t="shared" si="70"/>
        <v>19914682830.927044</v>
      </c>
      <c r="N58" s="72">
        <f t="shared" si="70"/>
        <v>19660123838.631317</v>
      </c>
      <c r="O58" s="72">
        <f t="shared" si="70"/>
        <v>627866297448.7915</v>
      </c>
      <c r="P58" s="73">
        <f>IFERROR(s_RadSpec!$E$16*P16,".")*$B$58</f>
        <v>1.3675210045662094E-9</v>
      </c>
      <c r="Q58" s="73">
        <f>IFERROR(s_RadSpec!$K$16*Q16,".")*$B$58</f>
        <v>4.8813553451783518E-10</v>
      </c>
      <c r="R58" s="73">
        <f>IFERROR(s_RadSpec!$L$16*R16,".")*$B$58</f>
        <v>1.2553551674534117E-9</v>
      </c>
      <c r="S58" s="73">
        <f>IFERROR(s_RadSpec!$M$16*S16,".")*$B$58</f>
        <v>1.2716094875697606E-9</v>
      </c>
      <c r="T58" s="73">
        <f>IFERROR(s_RadSpec!$I$16*T16,".")*$B$58</f>
        <v>3.981739440639269E-11</v>
      </c>
      <c r="U58" s="72">
        <f t="shared" ref="U58:V58" si="71">IFERROR(U16/$B58,0)</f>
        <v>0.65194095044841316</v>
      </c>
      <c r="V58" s="72">
        <f t="shared" si="71"/>
        <v>9.0513559055137645</v>
      </c>
      <c r="W58" s="72">
        <f t="shared" si="53"/>
        <v>0.60813862128330853</v>
      </c>
      <c r="X58" s="73">
        <f>IFERROR(s_RadSpec!$F$16*X16,".")*$B$58</f>
        <v>38.347031250000001</v>
      </c>
      <c r="Y58" s="73">
        <f>IFERROR(s_RadSpec!$H$16*Y16,".")*$B$58</f>
        <v>2.7620171232876713</v>
      </c>
      <c r="Z58" s="73">
        <f t="shared" si="11"/>
        <v>41.109048373287671</v>
      </c>
    </row>
    <row r="59" spans="1:26" x14ac:dyDescent="0.25">
      <c r="A59" s="71" t="s">
        <v>300</v>
      </c>
      <c r="B59" s="61">
        <v>1</v>
      </c>
      <c r="C59" s="72">
        <f>IFERROR(C7/$B59,0)</f>
        <v>375114.87893167278</v>
      </c>
      <c r="D59" s="72">
        <f>IFERROR(D7/$B59,0)</f>
        <v>8353417.3352033682</v>
      </c>
      <c r="E59" s="72">
        <f>IFERROR(E7/$B59,0)</f>
        <v>839022.2014605056</v>
      </c>
      <c r="F59" s="72">
        <f t="shared" si="18"/>
        <v>251418.94187718927</v>
      </c>
      <c r="G59" s="73">
        <f>IFERROR(s_RadSpec!$G$7*G7,".")*$B$59</f>
        <v>6.6646250000000002E-5</v>
      </c>
      <c r="H59" s="73">
        <f>IFERROR(s_RadSpec!$F$7*H7,".")*$B$59</f>
        <v>2.9927871428910673E-6</v>
      </c>
      <c r="I59" s="73">
        <f>IFERROR(s_RadSpec!$E$7*I7,".")*$B$59</f>
        <v>2.9796589358996597E-5</v>
      </c>
      <c r="J59" s="73">
        <f t="shared" si="7"/>
        <v>9.9435626501887667E-5</v>
      </c>
      <c r="K59" s="72">
        <f t="shared" ref="K59:O59" si="72">IFERROR(K7/$B59,0)</f>
        <v>839022.2014605056</v>
      </c>
      <c r="L59" s="72">
        <f t="shared" si="72"/>
        <v>2327921.6300107753</v>
      </c>
      <c r="M59" s="72">
        <f t="shared" si="72"/>
        <v>1179112.0820385634</v>
      </c>
      <c r="N59" s="72">
        <f t="shared" si="72"/>
        <v>918377.36308965657</v>
      </c>
      <c r="O59" s="72">
        <f t="shared" si="72"/>
        <v>304692.64651778154</v>
      </c>
      <c r="P59" s="73">
        <f>IFERROR(s_RadSpec!$E$7*P7,".")*$B$59</f>
        <v>2.9796589358996597E-5</v>
      </c>
      <c r="Q59" s="73">
        <f>IFERROR(s_RadSpec!$K$7*Q7,".")*$B$59</f>
        <v>1.0739193140227956E-5</v>
      </c>
      <c r="R59" s="73">
        <f>IFERROR(s_RadSpec!$L$7*R7,".")*$B$59</f>
        <v>2.1202394904458599E-5</v>
      </c>
      <c r="S59" s="73">
        <f>IFERROR(s_RadSpec!$M$7*S7,".")*$B$59</f>
        <v>2.7221925326963201E-5</v>
      </c>
      <c r="T59" s="73">
        <f>IFERROR(s_RadSpec!$I$7*T7,".")*$B$59</f>
        <v>8.2049896135386491E-5</v>
      </c>
      <c r="U59" s="72">
        <f t="shared" ref="U59:V59" si="73">IFERROR(U7/$B59,0)</f>
        <v>26.926054323314599</v>
      </c>
      <c r="V59" s="72">
        <f t="shared" si="73"/>
        <v>1.6523986943786755</v>
      </c>
      <c r="W59" s="72">
        <f t="shared" si="53"/>
        <v>1.556857433153167</v>
      </c>
      <c r="X59" s="73">
        <f>IFERROR(s_RadSpec!$F$7*X7,".")*$B$59</f>
        <v>0.92846875000000006</v>
      </c>
      <c r="Y59" s="73">
        <f>IFERROR(s_RadSpec!$H$7*Y7,".")*$B$59</f>
        <v>15.129520547945205</v>
      </c>
      <c r="Z59" s="73">
        <f t="shared" si="11"/>
        <v>16.057989297945205</v>
      </c>
    </row>
    <row r="60" spans="1:26" x14ac:dyDescent="0.25">
      <c r="A60" s="71" t="s">
        <v>301</v>
      </c>
      <c r="B60" s="61">
        <v>1.9000000000000001E-8</v>
      </c>
      <c r="C60" s="72">
        <f>IFERROR(C12/$B60,0)</f>
        <v>0</v>
      </c>
      <c r="D60" s="72">
        <f>IFERROR(D12/$B60,0)</f>
        <v>0</v>
      </c>
      <c r="E60" s="72">
        <f>IFERROR(E12/$B60,0)</f>
        <v>306158216687.78442</v>
      </c>
      <c r="F60" s="72">
        <f t="shared" si="18"/>
        <v>306158216687.78442</v>
      </c>
      <c r="G60" s="73">
        <f>IFERROR(s_RadSpec!$G$12*G12,".")*$B$60</f>
        <v>0</v>
      </c>
      <c r="H60" s="73">
        <f>IFERROR(s_RadSpec!$F$12*H12,".")*$B$60</f>
        <v>0</v>
      </c>
      <c r="I60" s="73">
        <f>IFERROR(s_RadSpec!$E$12*I12,".")*$B$60</f>
        <v>8.1657125751730619E-11</v>
      </c>
      <c r="J60" s="73">
        <f t="shared" si="7"/>
        <v>8.1657125751730619E-11</v>
      </c>
      <c r="K60" s="72">
        <f t="shared" ref="K60:O60" si="74">IFERROR(K12/$B60,0)</f>
        <v>306158216687.78442</v>
      </c>
      <c r="L60" s="72">
        <f t="shared" si="74"/>
        <v>2428028738038.8535</v>
      </c>
      <c r="M60" s="72">
        <f t="shared" si="74"/>
        <v>631070503920.90015</v>
      </c>
      <c r="N60" s="72">
        <f t="shared" si="74"/>
        <v>375784746447.88092</v>
      </c>
      <c r="O60" s="72">
        <f t="shared" si="74"/>
        <v>3335318582749.5996</v>
      </c>
      <c r="P60" s="73">
        <f>IFERROR(s_RadSpec!$E$12*P12,".")*$B$60</f>
        <v>8.1657125751730619E-11</v>
      </c>
      <c r="Q60" s="73">
        <f>IFERROR(s_RadSpec!$K$12*Q12,".")*$B$60</f>
        <v>1.0296418493049959E-11</v>
      </c>
      <c r="R60" s="73">
        <f>IFERROR(s_RadSpec!$L$12*R12,".")*$B$60</f>
        <v>3.9615224994153046E-11</v>
      </c>
      <c r="S60" s="73">
        <f>IFERROR(s_RadSpec!$M$12*S12,".")*$B$60</f>
        <v>6.6527447524981816E-11</v>
      </c>
      <c r="T60" s="73">
        <f>IFERROR(s_RadSpec!$I$12*T12,".")*$B$60</f>
        <v>7.495535847550214E-12</v>
      </c>
      <c r="U60" s="72">
        <f t="shared" ref="U60:V60" si="75">IFERROR(U12/$B60,0)</f>
        <v>0</v>
      </c>
      <c r="V60" s="72">
        <f t="shared" si="75"/>
        <v>4035581.8170172116</v>
      </c>
      <c r="W60" s="72">
        <f t="shared" si="53"/>
        <v>4035581.8170172111</v>
      </c>
      <c r="X60" s="73">
        <f>IFERROR(s_RadSpec!$F$12*X12,".")*$B$60</f>
        <v>0</v>
      </c>
      <c r="Y60" s="73">
        <f>IFERROR(s_RadSpec!$H$12*Y12,".")*$B$60</f>
        <v>6.1948936073059364E-6</v>
      </c>
      <c r="Z60" s="73">
        <f t="shared" si="11"/>
        <v>6.1948936073059364E-6</v>
      </c>
    </row>
    <row r="61" spans="1:26" x14ac:dyDescent="0.25">
      <c r="A61" s="71" t="s">
        <v>302</v>
      </c>
      <c r="B61" s="61">
        <v>1</v>
      </c>
      <c r="C61" s="72">
        <f>IFERROR(C18/$B61,0)</f>
        <v>406.11610859544743</v>
      </c>
      <c r="D61" s="72">
        <f>IFERROR(D18/$B61,0)</f>
        <v>260598.06216660075</v>
      </c>
      <c r="E61" s="72">
        <f>IFERROR(E18/$B61,0)</f>
        <v>31746870.419283301</v>
      </c>
      <c r="F61" s="72">
        <f t="shared" si="18"/>
        <v>405.47902293118614</v>
      </c>
      <c r="G61" s="73">
        <f>IFERROR(s_RadSpec!$G$18*G18,".")*$B$61</f>
        <v>6.1558750000000002E-2</v>
      </c>
      <c r="H61" s="73">
        <f>IFERROR(s_RadSpec!$F$18*H18,".")*$B$61</f>
        <v>9.5933176909110927E-5</v>
      </c>
      <c r="I61" s="73">
        <f>IFERROR(s_RadSpec!$E$18*I18,".")*$B$61</f>
        <v>7.8747919621125235E-7</v>
      </c>
      <c r="J61" s="73">
        <f t="shared" si="7"/>
        <v>6.1655470656105327E-2</v>
      </c>
      <c r="K61" s="72">
        <f t="shared" ref="K61:O61" si="76">IFERROR(K18/$B61,0)</f>
        <v>31746870.419283301</v>
      </c>
      <c r="L61" s="72">
        <f t="shared" si="76"/>
        <v>323736998.74518651</v>
      </c>
      <c r="M61" s="72">
        <f t="shared" si="76"/>
        <v>79079160.681707725</v>
      </c>
      <c r="N61" s="72">
        <f t="shared" si="76"/>
        <v>41693599.059610948</v>
      </c>
      <c r="O61" s="72">
        <f t="shared" si="76"/>
        <v>558886214.90606248</v>
      </c>
      <c r="P61" s="73">
        <f>IFERROR(s_RadSpec!$E$18*P18,".")*$B$61</f>
        <v>7.8747919621125235E-7</v>
      </c>
      <c r="Q61" s="73">
        <f>IFERROR(s_RadSpec!$K$18*Q18,".")*$B$61</f>
        <v>7.7223178372878885E-8</v>
      </c>
      <c r="R61" s="73">
        <f>IFERROR(s_RadSpec!$L$18*R18,".")*$B$61</f>
        <v>3.1613891427887771E-7</v>
      </c>
      <c r="S61" s="73">
        <f>IFERROR(s_RadSpec!$M$18*S18,".")*$B$61</f>
        <v>5.9961242406194141E-7</v>
      </c>
      <c r="T61" s="73">
        <f>IFERROR(s_RadSpec!$I$18*T18,".")*$B$61</f>
        <v>4.4731824355700028E-8</v>
      </c>
      <c r="U61" s="72">
        <f t="shared" ref="U61:V61" si="77">IFERROR(U18/$B61,0)</f>
        <v>0.84000084000083985</v>
      </c>
      <c r="V61" s="72">
        <f t="shared" si="77"/>
        <v>958.01991719033333</v>
      </c>
      <c r="W61" s="72">
        <f t="shared" si="53"/>
        <v>0.83926496461598543</v>
      </c>
      <c r="X61" s="73">
        <f>IFERROR(s_RadSpec!$F$18*X18,".")*$B$61</f>
        <v>29.761875000000003</v>
      </c>
      <c r="Y61" s="73">
        <f>IFERROR(s_RadSpec!$H$18*Y18,".")*$B$61</f>
        <v>2.609549086757991E-2</v>
      </c>
      <c r="Z61" s="73">
        <f t="shared" si="11"/>
        <v>29.787970490867583</v>
      </c>
    </row>
    <row r="62" spans="1:26" x14ac:dyDescent="0.25">
      <c r="A62" s="71" t="s">
        <v>303</v>
      </c>
      <c r="B62" s="61">
        <v>1.339E-6</v>
      </c>
      <c r="C62" s="72">
        <f>IFERROR(C27/$B62,0)</f>
        <v>0</v>
      </c>
      <c r="D62" s="72">
        <f>IFERROR(D27/$B62,0)</f>
        <v>0</v>
      </c>
      <c r="E62" s="72">
        <f>IFERROR(E27/$B62,0)</f>
        <v>171795379282.72324</v>
      </c>
      <c r="F62" s="72">
        <f t="shared" ref="F62" si="78">IFERROR(SUM(C62:E62),0)</f>
        <v>171795379282.72324</v>
      </c>
      <c r="G62" s="73">
        <f>IFERROR(s_RadSpec!$G$27*G27,".")*$B$62</f>
        <v>0</v>
      </c>
      <c r="H62" s="73">
        <f>IFERROR(s_RadSpec!$F$27*H27,".")*$B$62</f>
        <v>0</v>
      </c>
      <c r="I62" s="73">
        <f>IFERROR(s_RadSpec!$E$27*I27,".")*$B$62</f>
        <v>1.4552195818292387E-10</v>
      </c>
      <c r="J62" s="73">
        <f t="shared" si="7"/>
        <v>1.4552195818292387E-10</v>
      </c>
      <c r="K62" s="72">
        <f t="shared" ref="K62:O62" si="79">IFERROR(K27/$B62,0)</f>
        <v>171795379282.72324</v>
      </c>
      <c r="L62" s="72">
        <f t="shared" si="79"/>
        <v>858494807120.97998</v>
      </c>
      <c r="M62" s="72">
        <f t="shared" si="79"/>
        <v>377538304295.94934</v>
      </c>
      <c r="N62" s="72">
        <f t="shared" si="79"/>
        <v>233056678611.55307</v>
      </c>
      <c r="O62" s="72">
        <f t="shared" si="79"/>
        <v>284668197179.11395</v>
      </c>
      <c r="P62" s="73">
        <f>IFERROR(s_RadSpec!$E$27*P27,".")*$B$62</f>
        <v>1.4552195818292387E-10</v>
      </c>
      <c r="Q62" s="73">
        <f>IFERROR(s_RadSpec!$K$27*Q27,".")*$B$62</f>
        <v>2.9120735259703179E-11</v>
      </c>
      <c r="R62" s="73">
        <f>IFERROR(s_RadSpec!$L$27*R27,".")*$B$62</f>
        <v>6.6218446487492561E-11</v>
      </c>
      <c r="S62" s="73">
        <f>IFERROR(s_RadSpec!$M$27*S27,".")*$B$62</f>
        <v>1.0727004327418875E-10</v>
      </c>
      <c r="T62" s="73">
        <f>IFERROR(s_RadSpec!$I$27*T27,".")*$B$62</f>
        <v>8.7821541878350178E-11</v>
      </c>
      <c r="U62" s="72">
        <f t="shared" ref="U62:V62" si="80">IFERROR(U27/$B62,0)</f>
        <v>0</v>
      </c>
      <c r="V62" s="72">
        <f t="shared" si="80"/>
        <v>801979.8660786713</v>
      </c>
      <c r="W62" s="72">
        <f t="shared" si="53"/>
        <v>801979.86607867142</v>
      </c>
      <c r="X62" s="73">
        <f>IFERROR(s_RadSpec!$F$27*X27,".")*$B$62</f>
        <v>0</v>
      </c>
      <c r="Y62" s="73">
        <f>IFERROR(s_RadSpec!$H$27*Y27,".")*$B$62</f>
        <v>3.1172852408675795E-5</v>
      </c>
      <c r="Z62" s="73">
        <f t="shared" si="11"/>
        <v>3.1172852408675795E-5</v>
      </c>
    </row>
    <row r="63" spans="1:26" x14ac:dyDescent="0.25">
      <c r="A63" s="67" t="s">
        <v>23</v>
      </c>
      <c r="B63" s="67" t="s">
        <v>274</v>
      </c>
      <c r="C63" s="68">
        <f>1/SUM(1/C66,1/C68,1/C72,1/C73,1/C75)</f>
        <v>257.60670225892022</v>
      </c>
      <c r="D63" s="68">
        <f>1/SUM(1/D66,1/D68,1/D72,1/D73,1/D75)</f>
        <v>112111.11169511541</v>
      </c>
      <c r="E63" s="68">
        <f>1/SUM(1/E64,1/E66,1/E68,1/E69,1/E70,1/E71,1/E72,1/E73,1/E74,1/E75,1/E76)</f>
        <v>135.3506269513897</v>
      </c>
      <c r="F63" s="69">
        <f>1/SUM(1/F64,1/F65,1/F66,1/F68,1/F69,1/F70,1/F71,1/F72,1/F73,1/F74,1/F75,1/F76)</f>
        <v>88.660122945097598</v>
      </c>
      <c r="G63" s="70">
        <f>SUM(G64:G76)</f>
        <v>9.7047164459535401E-2</v>
      </c>
      <c r="H63" s="70">
        <f>SUM(H64:H76)</f>
        <v>2.2307156515245097E-4</v>
      </c>
      <c r="I63" s="70">
        <f>SUM(I64:I76)</f>
        <v>0.1847054613864374</v>
      </c>
      <c r="J63" s="70">
        <f t="shared" si="7"/>
        <v>0.28197569741112527</v>
      </c>
      <c r="K63" s="68">
        <f t="shared" ref="K63:O63" si="81">1/SUM(1/K64,1/K66,1/K68,1/K69,1/K70,1/K71,1/K72,1/K73,1/K74,1/K75,1/K76)</f>
        <v>135.3506269513897</v>
      </c>
      <c r="L63" s="68">
        <f t="shared" si="81"/>
        <v>1519.5705087968333</v>
      </c>
      <c r="M63" s="68">
        <f t="shared" si="81"/>
        <v>372.3950390779429</v>
      </c>
      <c r="N63" s="68">
        <f t="shared" si="81"/>
        <v>191.43451175418826</v>
      </c>
      <c r="O63" s="68">
        <f t="shared" si="81"/>
        <v>2634.7740558602718</v>
      </c>
      <c r="P63" s="70">
        <f>+SUM(P64:P76)</f>
        <v>0.1847054613864374</v>
      </c>
      <c r="Q63" s="70">
        <f t="shared" ref="Q63:T63" si="82">+SUM(Q64:Q76)</f>
        <v>1.6452017103039545E-2</v>
      </c>
      <c r="R63" s="70">
        <f t="shared" si="82"/>
        <v>6.7133010315874417E-2</v>
      </c>
      <c r="S63" s="70">
        <f t="shared" si="82"/>
        <v>0.13059296242310423</v>
      </c>
      <c r="T63" s="70">
        <f t="shared" si="82"/>
        <v>9.4884796456815457E-3</v>
      </c>
      <c r="U63" s="68">
        <f>1/SUM(1/U66,1/U68,1/U72,1/U73,1/U75)</f>
        <v>0.36137424512819177</v>
      </c>
      <c r="V63" s="68">
        <f t="shared" ref="V63" si="83">1/SUM(1/V64,1/V65,1/V66,1/V67,1/V68,1/V69,1/V70,1/V71,1/V72,1/V73,1/V74,1/V75,1/V76)</f>
        <v>5.1642379839611898E-3</v>
      </c>
      <c r="W63" s="69">
        <f>1/SUM(1/W64,1/W65,1/W66,1/W67,1/W68,1/W69,1/W70,1/W71,1/W72,1/W73,1/W74,1/W75,1/W76)</f>
        <v>5.0914526920928897E-3</v>
      </c>
      <c r="X63" s="70">
        <f>SUM(X64:X76)</f>
        <v>69.204713656168764</v>
      </c>
      <c r="Y63" s="70">
        <f>SUM(Y64:Y76)</f>
        <v>4840.9852678446732</v>
      </c>
      <c r="Z63" s="70">
        <f t="shared" si="11"/>
        <v>4910.1899815008419</v>
      </c>
    </row>
    <row r="64" spans="1:26" x14ac:dyDescent="0.25">
      <c r="A64" s="71" t="s">
        <v>291</v>
      </c>
      <c r="B64" s="61">
        <v>1</v>
      </c>
      <c r="C64" s="72">
        <f>IFERROR(C25/$B50,0)</f>
        <v>0</v>
      </c>
      <c r="D64" s="72">
        <f>IFERROR(D25/$B50,0)</f>
        <v>688933747.24837554</v>
      </c>
      <c r="E64" s="72">
        <f>IFERROR(E25/$B50,0)</f>
        <v>1201490.4900999039</v>
      </c>
      <c r="F64" s="72">
        <f t="shared" ref="F64:F76" si="84">IF(AND(C64&lt;&gt;0,D64&lt;&gt;0,E64&lt;&gt;0),1/((1/C64)+(1/D64)+(1/E64)),IF(AND(C64&lt;&gt;0,D64&lt;&gt;0,E64=0), 1/((1/C64)+(1/D64)),IF(AND(C64&lt;&gt;0,D64=0,E64&lt;&gt;0),1/((1/C64)+(1/E64)),IF(AND(C64=0,D64&lt;&gt;0,E64&lt;&gt;0),1/((1/D64)+(1/E64)),IF(AND(C64&lt;&gt;0,D64=0,E64=0),1/((1/C64)),IF(AND(C64=0,D64&lt;&gt;0,E64=0),1/((1/D64)),IF(AND(C64=0,D64=0,E64&lt;&gt;0),1/((1/E64)),IF(AND(C64=0,D64=0,E64=0),0))))))))</f>
        <v>1199398.7560181448</v>
      </c>
      <c r="G64" s="73">
        <f>IFERROR(s_RadSpec!$G$25*G25,".")*$B$64</f>
        <v>0</v>
      </c>
      <c r="H64" s="73">
        <f>IFERROR(s_RadSpec!$F$25*H25,".")*$B$64</f>
        <v>3.6287959618542187E-8</v>
      </c>
      <c r="I64" s="73">
        <f>IFERROR(s_RadSpec!$E$25*I25,".")*$B$64</f>
        <v>2.0807488869863014E-5</v>
      </c>
      <c r="J64" s="73">
        <f t="shared" si="7"/>
        <v>2.0843776829481557E-5</v>
      </c>
      <c r="K64" s="72">
        <f t="shared" ref="K64:O64" si="85">IFERROR(K25/$B50,0)</f>
        <v>1201490.4900999039</v>
      </c>
      <c r="L64" s="72">
        <f t="shared" si="85"/>
        <v>10393419.336553276</v>
      </c>
      <c r="M64" s="72">
        <f t="shared" si="85"/>
        <v>2614324.5539969378</v>
      </c>
      <c r="N64" s="72">
        <f t="shared" si="85"/>
        <v>1510707.7021317827</v>
      </c>
      <c r="O64" s="72">
        <f t="shared" si="85"/>
        <v>18890504.780894086</v>
      </c>
      <c r="P64" s="73">
        <f>IFERROR(s_RadSpec!$E$25*P25,".")*$B$64</f>
        <v>2.0807488869863014E-5</v>
      </c>
      <c r="Q64" s="73">
        <f>IFERROR(s_RadSpec!$K$25*Q25,".")*$B$64</f>
        <v>2.4053681652270022E-6</v>
      </c>
      <c r="R64" s="73">
        <f>IFERROR(s_RadSpec!$L$25*R25,".")*$B$64</f>
        <v>9.562699459704987E-6</v>
      </c>
      <c r="S64" s="73">
        <f>IFERROR(s_RadSpec!$M$25*S25,".")*$B$64</f>
        <v>1.6548535474282761E-5</v>
      </c>
      <c r="T64" s="73">
        <f>IFERROR(s_RadSpec!$I$25*T25,".")*$B$64</f>
        <v>1.3234161971830986E-6</v>
      </c>
      <c r="U64" s="72">
        <f t="shared" ref="U64:V64" si="86">IFERROR(U25/$B50,0)</f>
        <v>2220.680083275503</v>
      </c>
      <c r="V64" s="72">
        <f t="shared" si="86"/>
        <v>24.642708852583716</v>
      </c>
      <c r="W64" s="72">
        <f t="shared" ref="W64:W76" si="87">IFERROR(IF(AND(U64&lt;&gt;0,V64&lt;&gt;0),1/((1/U64)+(1/V64)),IF(AND(U64&lt;&gt;0,V64=0),1/((1/U64)),IF(AND(U64=0,V64&lt;&gt;0),1/((1/V64)),IF(AND(U64=0,V64=0),0)))),0)</f>
        <v>24.372251926870305</v>
      </c>
      <c r="X64" s="73">
        <f>IFERROR(s_RadSpec!$F$25*X25,".")*$B$64</f>
        <v>1.12578125E-2</v>
      </c>
      <c r="Y64" s="73">
        <f>IFERROR(s_RadSpec!$H$25*Y25,".")*$B$64</f>
        <v>1.0144988584474885</v>
      </c>
      <c r="Z64" s="73">
        <f t="shared" si="11"/>
        <v>1.0257566709474886</v>
      </c>
    </row>
    <row r="65" spans="1:26" x14ac:dyDescent="0.25">
      <c r="A65" s="71" t="s">
        <v>292</v>
      </c>
      <c r="B65" s="61">
        <v>1</v>
      </c>
      <c r="C65" s="72">
        <f>IFERROR(C21/$B51,0)</f>
        <v>0</v>
      </c>
      <c r="D65" s="72">
        <f>IFERROR(D21/$B51,0)</f>
        <v>592193706.62425983</v>
      </c>
      <c r="E65" s="72">
        <f>IFERROR(E21/$B51,0)</f>
        <v>0</v>
      </c>
      <c r="F65" s="72">
        <f t="shared" si="84"/>
        <v>592193706.62425983</v>
      </c>
      <c r="G65" s="73">
        <f>IFERROR(s_RadSpec!$G$21*G21,".")*$B$65</f>
        <v>0</v>
      </c>
      <c r="H65" s="73">
        <f>IFERROR(s_RadSpec!$F$21*H21,".")*$B$65</f>
        <v>4.2215916380655189E-8</v>
      </c>
      <c r="I65" s="73">
        <f>IFERROR(s_RadSpec!$E$21*I21,".")*$B$65</f>
        <v>0</v>
      </c>
      <c r="J65" s="73">
        <f t="shared" si="7"/>
        <v>4.2215916380655189E-8</v>
      </c>
      <c r="K65" s="72">
        <f t="shared" ref="K65:O65" si="88">IFERROR(K21/$B51,0)</f>
        <v>0</v>
      </c>
      <c r="L65" s="72">
        <f t="shared" si="88"/>
        <v>0</v>
      </c>
      <c r="M65" s="72">
        <f t="shared" si="88"/>
        <v>0</v>
      </c>
      <c r="N65" s="72">
        <f t="shared" si="88"/>
        <v>0</v>
      </c>
      <c r="O65" s="72">
        <f t="shared" si="88"/>
        <v>0</v>
      </c>
      <c r="P65" s="73">
        <f>IFERROR(s_RadSpec!$E$21*P21,".")*$B$65</f>
        <v>0</v>
      </c>
      <c r="Q65" s="73">
        <f>IFERROR(s_RadSpec!$K$21*Q21,".")*$B$65</f>
        <v>0</v>
      </c>
      <c r="R65" s="73">
        <f>IFERROR(s_RadSpec!$L$21*R21,".")*$B$65</f>
        <v>0</v>
      </c>
      <c r="S65" s="73">
        <f>IFERROR(s_RadSpec!$M$21*S21,".")*$B$65</f>
        <v>0</v>
      </c>
      <c r="T65" s="73">
        <f>IFERROR(s_RadSpec!$I$21*T21,".")*$B$65</f>
        <v>0</v>
      </c>
      <c r="U65" s="72">
        <f t="shared" ref="U65:V65" si="89">IFERROR(U21/$B51,0)</f>
        <v>1908.8523025530899</v>
      </c>
      <c r="V65" s="72">
        <f t="shared" si="89"/>
        <v>162717.1233395795</v>
      </c>
      <c r="W65" s="72">
        <f t="shared" si="87"/>
        <v>1886.7189964405538</v>
      </c>
      <c r="X65" s="73">
        <f>IFERROR(s_RadSpec!$F$21*X21,".")*$B$65</f>
        <v>1.3096874999999999E-2</v>
      </c>
      <c r="Y65" s="73">
        <f>IFERROR(s_RadSpec!$H$21*Y21,".")*$B$65</f>
        <v>1.5364086757990868E-4</v>
      </c>
      <c r="Z65" s="73">
        <f t="shared" si="11"/>
        <v>1.3250515867579908E-2</v>
      </c>
    </row>
    <row r="66" spans="1:26" x14ac:dyDescent="0.25">
      <c r="A66" s="71" t="s">
        <v>293</v>
      </c>
      <c r="B66" s="61">
        <v>0.99980000000000002</v>
      </c>
      <c r="C66" s="72">
        <f>IFERROR(C17/$B52,0)</f>
        <v>3535962.5263217487</v>
      </c>
      <c r="D66" s="72">
        <f>IFERROR(D17/$B52,0)</f>
        <v>96854479.146405682</v>
      </c>
      <c r="E66" s="72">
        <f>IFERROR(E17/$B52,0)</f>
        <v>2797.6574931531209</v>
      </c>
      <c r="F66" s="72">
        <f t="shared" si="84"/>
        <v>2795.3650526294873</v>
      </c>
      <c r="G66" s="73">
        <f>IFERROR(s_RadSpec!$G$17*G17,".")*$B$66</f>
        <v>7.0702106750000004E-6</v>
      </c>
      <c r="H66" s="73">
        <f>IFERROR(s_RadSpec!$F$17*H17,".")*$B$66</f>
        <v>2.5811919304433913E-7</v>
      </c>
      <c r="I66" s="73">
        <f>IFERROR(s_RadSpec!$E$17*I17,".")*$B$66</f>
        <v>8.9360474115162541E-3</v>
      </c>
      <c r="J66" s="73">
        <f t="shared" si="7"/>
        <v>8.9433757413842976E-3</v>
      </c>
      <c r="K66" s="72">
        <f t="shared" ref="K66:O66" si="90">IFERROR(K17/$B52,0)</f>
        <v>2797.6574931531209</v>
      </c>
      <c r="L66" s="72">
        <f t="shared" si="90"/>
        <v>21937.518773720087</v>
      </c>
      <c r="M66" s="72">
        <f t="shared" si="90"/>
        <v>5861.0082024717985</v>
      </c>
      <c r="N66" s="72">
        <f t="shared" si="90"/>
        <v>3504.910051066146</v>
      </c>
      <c r="O66" s="72">
        <f t="shared" si="90"/>
        <v>41463.046238821014</v>
      </c>
      <c r="P66" s="73">
        <f>IFERROR(s_RadSpec!$E$17*P17,".")*$B$66</f>
        <v>8.9360474115162541E-3</v>
      </c>
      <c r="Q66" s="73">
        <f>IFERROR(s_RadSpec!$K$17*Q17,".")*$B$66</f>
        <v>1.1396001643517041E-3</v>
      </c>
      <c r="R66" s="73">
        <f>IFERROR(s_RadSpec!$L$17*R17,".")*$B$66</f>
        <v>4.26547773631448E-3</v>
      </c>
      <c r="S66" s="73">
        <f>IFERROR(s_RadSpec!$M$17*S17,".")*$B$66</f>
        <v>7.1328506682775891E-3</v>
      </c>
      <c r="T66" s="73">
        <f>IFERROR(s_RadSpec!$I$17*T17,".")*$B$66</f>
        <v>6.029465335470938E-4</v>
      </c>
      <c r="U66" s="72">
        <f t="shared" ref="U66:V66" si="91">IFERROR(U17/$B52,0)</f>
        <v>312.19665704502586</v>
      </c>
      <c r="V66" s="72">
        <f t="shared" si="91"/>
        <v>3.8414787745810267E-2</v>
      </c>
      <c r="W66" s="72">
        <f t="shared" si="87"/>
        <v>3.8410061512114312E-2</v>
      </c>
      <c r="X66" s="73">
        <f>IFERROR(s_RadSpec!$F$17*X17,".")*$B$66</f>
        <v>8.0077731250000006E-2</v>
      </c>
      <c r="Y66" s="73">
        <f>IFERROR(s_RadSpec!$H$17*Y17,".")*$B$66</f>
        <v>650.79104863013697</v>
      </c>
      <c r="Z66" s="73">
        <f t="shared" si="11"/>
        <v>650.87112636138693</v>
      </c>
    </row>
    <row r="67" spans="1:26" x14ac:dyDescent="0.25">
      <c r="A67" s="71" t="s">
        <v>294</v>
      </c>
      <c r="B67" s="61">
        <v>2.0000000000000001E-4</v>
      </c>
      <c r="C67" s="72">
        <f>IFERROR(C5/$B53,0)</f>
        <v>0</v>
      </c>
      <c r="D67" s="72">
        <f>IFERROR(D5/$B53,0)</f>
        <v>0</v>
      </c>
      <c r="E67" s="72">
        <f>IFERROR(E5/$B53,0)</f>
        <v>0</v>
      </c>
      <c r="F67" s="72">
        <f t="shared" si="84"/>
        <v>0</v>
      </c>
      <c r="G67" s="73">
        <f>IFERROR(s_RadSpec!$G$5*G5,".")*$B$67</f>
        <v>0</v>
      </c>
      <c r="H67" s="73">
        <f>IFERROR(s_RadSpec!$F$5*H5,".")*$B$67</f>
        <v>0</v>
      </c>
      <c r="I67" s="73">
        <f>IFERROR(s_RadSpec!$E$5*I5,".")*$B$67</f>
        <v>0</v>
      </c>
      <c r="J67" s="73">
        <f t="shared" si="7"/>
        <v>0</v>
      </c>
      <c r="K67" s="72">
        <f t="shared" ref="K67:O67" si="92">IFERROR(K5/$B53,0)</f>
        <v>0</v>
      </c>
      <c r="L67" s="72">
        <f t="shared" si="92"/>
        <v>0</v>
      </c>
      <c r="M67" s="72">
        <f t="shared" si="92"/>
        <v>0</v>
      </c>
      <c r="N67" s="72">
        <f t="shared" si="92"/>
        <v>0</v>
      </c>
      <c r="O67" s="72">
        <f t="shared" si="92"/>
        <v>0</v>
      </c>
      <c r="P67" s="73">
        <f>IFERROR(s_RadSpec!$E$5*P5,".")*$B$67</f>
        <v>0</v>
      </c>
      <c r="Q67" s="73">
        <f>IFERROR(s_RadSpec!$K$5*Q5,".")*$B$67</f>
        <v>0</v>
      </c>
      <c r="R67" s="73">
        <f>IFERROR(s_RadSpec!$L$5*R5,".")*$B$67</f>
        <v>0</v>
      </c>
      <c r="S67" s="73">
        <f>IFERROR(s_RadSpec!$M$5*S5,".")*$B$67</f>
        <v>0</v>
      </c>
      <c r="T67" s="73">
        <f>IFERROR(s_RadSpec!$I$5*T5,".")*$B$67</f>
        <v>0</v>
      </c>
      <c r="U67" s="72">
        <f t="shared" ref="U67:V67" si="93">IFERROR(U5/$B53,0)</f>
        <v>0</v>
      </c>
      <c r="V67" s="72">
        <f t="shared" si="93"/>
        <v>2175096.240559685</v>
      </c>
      <c r="W67" s="72">
        <f t="shared" si="87"/>
        <v>2175096.240559685</v>
      </c>
      <c r="X67" s="73">
        <f>IFERROR(s_RadSpec!$F$5*X5,".")*$B$67</f>
        <v>0</v>
      </c>
      <c r="Y67" s="73">
        <f>IFERROR(s_RadSpec!$H$5*Y5,".")*$B$67</f>
        <v>1.1493744292237443E-5</v>
      </c>
      <c r="Z67" s="73">
        <f t="shared" si="11"/>
        <v>1.1493744292237443E-5</v>
      </c>
    </row>
    <row r="68" spans="1:26" x14ac:dyDescent="0.25">
      <c r="A68" s="71" t="s">
        <v>295</v>
      </c>
      <c r="B68" s="61">
        <v>0.99999979999999999</v>
      </c>
      <c r="C68" s="72">
        <f>IFERROR(C9/$B54,0)</f>
        <v>4387505.2650054395</v>
      </c>
      <c r="D68" s="72">
        <f>IFERROR(D9/$B54,0)</f>
        <v>123292812.75902317</v>
      </c>
      <c r="E68" s="72">
        <f>IFERROR(E9/$B54,0)</f>
        <v>142.32924393055626</v>
      </c>
      <c r="F68" s="72">
        <f t="shared" si="84"/>
        <v>142.32446267188888</v>
      </c>
      <c r="G68" s="73">
        <f>IFERROR(s_RadSpec!$G$9*G9,".")*$B$68</f>
        <v>5.6979988604000003E-6</v>
      </c>
      <c r="H68" s="73">
        <f>IFERROR(s_RadSpec!$F$9*H9,".")*$B$68</f>
        <v>2.0276932158943202E-7</v>
      </c>
      <c r="I68" s="73">
        <f>IFERROR(s_RadSpec!$E$9*I9,".")*$B$68</f>
        <v>0.17564907470595242</v>
      </c>
      <c r="J68" s="73">
        <f t="shared" si="7"/>
        <v>0.17565497547413442</v>
      </c>
      <c r="K68" s="72">
        <f t="shared" ref="K68:O68" si="94">IFERROR(K9/$B54,0)</f>
        <v>142.32924393055626</v>
      </c>
      <c r="L68" s="72">
        <f t="shared" si="94"/>
        <v>1634.7522749513778</v>
      </c>
      <c r="M68" s="72">
        <f t="shared" si="94"/>
        <v>398.02083246351651</v>
      </c>
      <c r="N68" s="72">
        <f t="shared" si="94"/>
        <v>202.6471531377245</v>
      </c>
      <c r="O68" s="72">
        <f t="shared" si="94"/>
        <v>2841.3814747925539</v>
      </c>
      <c r="P68" s="73">
        <f>IFERROR(s_RadSpec!$E$9*P9,".")*$B$68</f>
        <v>0.17564907470595242</v>
      </c>
      <c r="Q68" s="73">
        <f>IFERROR(s_RadSpec!$K$9*Q9,".")*$B$68</f>
        <v>1.5292836953380949E-2</v>
      </c>
      <c r="R68" s="73">
        <f>IFERROR(s_RadSpec!$L$9*R9,".")*$B$68</f>
        <v>6.281078265492937E-2</v>
      </c>
      <c r="S68" s="73">
        <f>IFERROR(s_RadSpec!$M$9*S9,".")*$B$68</f>
        <v>0.12336714142245721</v>
      </c>
      <c r="T68" s="73">
        <f>IFERROR(s_RadSpec!$I$9*T9,".")*$B$68</f>
        <v>8.7985369869511172E-3</v>
      </c>
      <c r="U68" s="72">
        <f t="shared" ref="U68:V68" si="95">IFERROR(U9/$B54,0)</f>
        <v>397.41687034278783</v>
      </c>
      <c r="V68" s="72">
        <f t="shared" si="95"/>
        <v>5.9960470944231785E-3</v>
      </c>
      <c r="W68" s="72">
        <f t="shared" si="87"/>
        <v>5.9959566301248223E-3</v>
      </c>
      <c r="X68" s="73">
        <f>IFERROR(s_RadSpec!$F$9*X9,".")*$B$68</f>
        <v>6.2906237418749997E-2</v>
      </c>
      <c r="Y68" s="73">
        <f>IFERROR(s_RadSpec!$H$9*Y9,".")*$B$68</f>
        <v>4169.4135496787667</v>
      </c>
      <c r="Z68" s="73">
        <f t="shared" si="11"/>
        <v>4169.4764559161858</v>
      </c>
    </row>
    <row r="69" spans="1:26" x14ac:dyDescent="0.25">
      <c r="A69" s="71" t="s">
        <v>296</v>
      </c>
      <c r="B69" s="61">
        <v>1.9999999999999999E-7</v>
      </c>
      <c r="C69" s="72">
        <f>IFERROR(C24/$B55,0)</f>
        <v>0</v>
      </c>
      <c r="D69" s="72">
        <f>IFERROR(D24/$B55,0)</f>
        <v>0</v>
      </c>
      <c r="E69" s="72">
        <f>IFERROR(E24/$B55,0)</f>
        <v>2693527313407.5137</v>
      </c>
      <c r="F69" s="72">
        <f t="shared" si="84"/>
        <v>2693527313407.5137</v>
      </c>
      <c r="G69" s="73">
        <f>IFERROR(s_RadSpec!$G$24*G24,".")*$B$69</f>
        <v>0</v>
      </c>
      <c r="H69" s="73">
        <f>IFERROR(s_RadSpec!$F$24*H24,".")*$B$69</f>
        <v>0</v>
      </c>
      <c r="I69" s="73">
        <f>IFERROR(s_RadSpec!$E$24*I24,".")*$B$69</f>
        <v>9.2815097420984121E-12</v>
      </c>
      <c r="J69" s="73">
        <f t="shared" si="7"/>
        <v>9.2815097420984121E-12</v>
      </c>
      <c r="K69" s="72">
        <f t="shared" ref="K69:O69" si="96">IFERROR(K24/$B55,0)</f>
        <v>2693527313407.5137</v>
      </c>
      <c r="L69" s="72">
        <f t="shared" si="96"/>
        <v>24257438204334.773</v>
      </c>
      <c r="M69" s="72">
        <f t="shared" si="96"/>
        <v>6001098738404.8896</v>
      </c>
      <c r="N69" s="72">
        <f t="shared" si="96"/>
        <v>3218044885699.1543</v>
      </c>
      <c r="O69" s="72">
        <f t="shared" si="96"/>
        <v>40842662623568.039</v>
      </c>
      <c r="P69" s="73">
        <f>IFERROR(s_RadSpec!$E$24*P24,".")*$B$69</f>
        <v>9.2815097420984121E-12</v>
      </c>
      <c r="Q69" s="73">
        <f>IFERROR(s_RadSpec!$K$24*Q24,".")*$B$69</f>
        <v>1.0306117154420918E-12</v>
      </c>
      <c r="R69" s="73">
        <f>IFERROR(s_RadSpec!$L$24*R24,".")*$B$69</f>
        <v>4.1659037935851522E-12</v>
      </c>
      <c r="S69" s="73">
        <f>IFERROR(s_RadSpec!$M$24*S24,".")*$B$69</f>
        <v>7.7686921369863008E-12</v>
      </c>
      <c r="T69" s="73">
        <f>IFERROR(s_RadSpec!$I$24*T24,".")*$B$69</f>
        <v>6.1210504884110762E-13</v>
      </c>
      <c r="U69" s="72">
        <f t="shared" ref="U69:V69" si="97">IFERROR(U24/$B55,0)</f>
        <v>0</v>
      </c>
      <c r="V69" s="72">
        <f t="shared" si="97"/>
        <v>62693950.463190928</v>
      </c>
      <c r="W69" s="72">
        <f t="shared" si="87"/>
        <v>62693950.463190928</v>
      </c>
      <c r="X69" s="73">
        <f>IFERROR(s_RadSpec!$F$24*X24,".")*$B$69</f>
        <v>0</v>
      </c>
      <c r="Y69" s="73">
        <f>IFERROR(s_RadSpec!$H$24*Y24,".")*$B$69</f>
        <v>3.9876255707762561E-7</v>
      </c>
      <c r="Z69" s="73">
        <f t="shared" si="11"/>
        <v>3.9876255707762561E-7</v>
      </c>
    </row>
    <row r="70" spans="1:26" x14ac:dyDescent="0.25">
      <c r="A70" s="71" t="s">
        <v>297</v>
      </c>
      <c r="B70" s="61">
        <v>0.99979000004200003</v>
      </c>
      <c r="C70" s="72">
        <f>IFERROR(C20/$B56,0)</f>
        <v>0</v>
      </c>
      <c r="D70" s="72">
        <f>IFERROR(D20/$B56,0)</f>
        <v>0</v>
      </c>
      <c r="E70" s="72">
        <f>IFERROR(E20/$B56,0)</f>
        <v>3743882.2626768276</v>
      </c>
      <c r="F70" s="72">
        <f t="shared" si="84"/>
        <v>3743882.2626768276</v>
      </c>
      <c r="G70" s="73">
        <f>IFERROR(s_RadSpec!$G$20*G20,".")*$B$70</f>
        <v>0</v>
      </c>
      <c r="H70" s="73">
        <f>IFERROR(s_RadSpec!$F$20*H20,".")*$B$70</f>
        <v>0</v>
      </c>
      <c r="I70" s="73">
        <f>IFERROR(s_RadSpec!$E$20*I20,".")*$B$70</f>
        <v>6.6775604161561757E-6</v>
      </c>
      <c r="J70" s="73">
        <f t="shared" si="7"/>
        <v>6.6775604161561757E-6</v>
      </c>
      <c r="K70" s="72">
        <f t="shared" ref="K70:O70" si="98">IFERROR(K20/$B56,0)</f>
        <v>3743882.2626768276</v>
      </c>
      <c r="L70" s="72">
        <f t="shared" si="98"/>
        <v>37950112.67690596</v>
      </c>
      <c r="M70" s="72">
        <f t="shared" si="98"/>
        <v>9284232.3718079124</v>
      </c>
      <c r="N70" s="72">
        <f t="shared" si="98"/>
        <v>4932713.3888328746</v>
      </c>
      <c r="O70" s="72">
        <f t="shared" si="98"/>
        <v>65649366.231750108</v>
      </c>
      <c r="P70" s="73">
        <f>IFERROR(s_RadSpec!$E$20*P20,".")*$B$70</f>
        <v>6.6775604161561757E-6</v>
      </c>
      <c r="Q70" s="73">
        <f>IFERROR(s_RadSpec!$K$20*Q20,".")*$B$70</f>
        <v>6.587595724113203E-7</v>
      </c>
      <c r="R70" s="73">
        <f>IFERROR(s_RadSpec!$L$20*R20,".")*$B$70</f>
        <v>2.6927374282351972E-6</v>
      </c>
      <c r="S70" s="73">
        <f>IFERROR(s_RadSpec!$M$20*S20,".")*$B$70</f>
        <v>5.068204460570783E-6</v>
      </c>
      <c r="T70" s="73">
        <f>IFERROR(s_RadSpec!$I$20*T20,".")*$B$70</f>
        <v>3.8081098775191545E-7</v>
      </c>
      <c r="U70" s="72">
        <f t="shared" ref="U70:V70" si="99">IFERROR(U20/$B56,0)</f>
        <v>0</v>
      </c>
      <c r="V70" s="72">
        <f t="shared" si="99"/>
        <v>112.2127391835941</v>
      </c>
      <c r="W70" s="72">
        <f t="shared" si="87"/>
        <v>112.21273918359408</v>
      </c>
      <c r="X70" s="73">
        <f>IFERROR(s_RadSpec!$F$20*X20,".")*$B$70</f>
        <v>0</v>
      </c>
      <c r="Y70" s="73">
        <f>IFERROR(s_RadSpec!$H$20*Y20,".")*$B$70</f>
        <v>0.22279110359383411</v>
      </c>
      <c r="Z70" s="73">
        <f t="shared" si="11"/>
        <v>0.22279110359383411</v>
      </c>
    </row>
    <row r="71" spans="1:26" x14ac:dyDescent="0.25">
      <c r="A71" s="71" t="s">
        <v>298</v>
      </c>
      <c r="B71" s="61">
        <v>2.0999995799999999E-4</v>
      </c>
      <c r="C71" s="72">
        <f>IFERROR(C29/$B57,0)</f>
        <v>0</v>
      </c>
      <c r="D71" s="72">
        <f>IFERROR(D29/$B57,0)</f>
        <v>0</v>
      </c>
      <c r="E71" s="72">
        <f>IFERROR(E29/$B57,0)</f>
        <v>401486.80426791555</v>
      </c>
      <c r="F71" s="72">
        <f t="shared" si="84"/>
        <v>401486.80426791555</v>
      </c>
      <c r="G71" s="73">
        <f>IFERROR(s_RadSpec!$G$29*G29,".")*$B$71</f>
        <v>0</v>
      </c>
      <c r="H71" s="73">
        <f>IFERROR(s_RadSpec!$F$29*H29,".")*$B$71</f>
        <v>0</v>
      </c>
      <c r="I71" s="73">
        <f>IFERROR(s_RadSpec!$E$29*I29,".")*$B$71</f>
        <v>6.2268547145866558E-5</v>
      </c>
      <c r="J71" s="73">
        <f t="shared" si="7"/>
        <v>6.2268547145866558E-5</v>
      </c>
      <c r="K71" s="72">
        <f t="shared" ref="K71:O71" si="100">IFERROR(K29/$B57,0)</f>
        <v>401486.80426791555</v>
      </c>
      <c r="L71" s="72">
        <f t="shared" si="100"/>
        <v>4386801.7390796365</v>
      </c>
      <c r="M71" s="72">
        <f t="shared" si="100"/>
        <v>1088158.7683180787</v>
      </c>
      <c r="N71" s="72">
        <f t="shared" si="100"/>
        <v>574308.62735743565</v>
      </c>
      <c r="O71" s="72">
        <f t="shared" si="100"/>
        <v>7819502.6283167209</v>
      </c>
      <c r="P71" s="73">
        <f>IFERROR(s_RadSpec!$E$29*P29,".")*$B$71</f>
        <v>6.2268547145866558E-5</v>
      </c>
      <c r="Q71" s="73">
        <f>IFERROR(s_RadSpec!$K$29*Q29,".")*$B$71</f>
        <v>5.6989126673513781E-6</v>
      </c>
      <c r="R71" s="73">
        <f>IFERROR(s_RadSpec!$L$29*R29,".")*$B$71</f>
        <v>2.2974588569130818E-5</v>
      </c>
      <c r="S71" s="73">
        <f>IFERROR(s_RadSpec!$M$29*S29,".")*$B$71</f>
        <v>4.3530601507820669E-5</v>
      </c>
      <c r="T71" s="73">
        <f>IFERROR(s_RadSpec!$I$29*T29,".")*$B$71</f>
        <v>3.1971342920798627E-6</v>
      </c>
      <c r="U71" s="72">
        <f t="shared" ref="U71:V71" si="101">IFERROR(U29/$B57,0)</f>
        <v>0</v>
      </c>
      <c r="V71" s="72">
        <f t="shared" si="101"/>
        <v>15.379471443488022</v>
      </c>
      <c r="W71" s="72">
        <f t="shared" si="87"/>
        <v>15.37947144348802</v>
      </c>
      <c r="X71" s="73">
        <f>IFERROR(s_RadSpec!$F$29*X29,".")*$B$71</f>
        <v>0</v>
      </c>
      <c r="Y71" s="73">
        <f>IFERROR(s_RadSpec!$H$29*Y29,".")*$B$71</f>
        <v>1.625543510507671</v>
      </c>
      <c r="Z71" s="73">
        <f t="shared" si="11"/>
        <v>1.625543510507671</v>
      </c>
    </row>
    <row r="72" spans="1:26" x14ac:dyDescent="0.25">
      <c r="A72" s="71" t="s">
        <v>299</v>
      </c>
      <c r="B72" s="61">
        <v>1</v>
      </c>
      <c r="C72" s="72">
        <f>IFERROR(C16/$B58,0)</f>
        <v>706.03518879380943</v>
      </c>
      <c r="D72" s="72">
        <f>IFERROR(D16/$B58,0)</f>
        <v>202255.2124278096</v>
      </c>
      <c r="E72" s="72">
        <f>IFERROR(E16/$B58,0)</f>
        <v>18281254852.045387</v>
      </c>
      <c r="F72" s="72">
        <f t="shared" si="84"/>
        <v>703.57909833567896</v>
      </c>
      <c r="G72" s="73">
        <f>IFERROR(s_RadSpec!$G$16*G16,".")*$B$72</f>
        <v>3.5409000000000003E-2</v>
      </c>
      <c r="H72" s="73">
        <f>IFERROR(s_RadSpec!$F$16*H16,".")*$B$72</f>
        <v>1.2360620870981601E-4</v>
      </c>
      <c r="I72" s="73">
        <f>IFERROR(s_RadSpec!$E$16*I16,".")*$B$72</f>
        <v>1.3675210045662094E-9</v>
      </c>
      <c r="J72" s="73">
        <f t="shared" si="7"/>
        <v>3.5532607576230828E-2</v>
      </c>
      <c r="K72" s="72">
        <f t="shared" ref="K72:O72" si="102">IFERROR(K16/$B58,0)</f>
        <v>18281254852.045387</v>
      </c>
      <c r="L72" s="72">
        <f t="shared" si="102"/>
        <v>51215283936.856201</v>
      </c>
      <c r="M72" s="72">
        <f t="shared" si="102"/>
        <v>19914682830.927044</v>
      </c>
      <c r="N72" s="72">
        <f t="shared" si="102"/>
        <v>19660123838.631317</v>
      </c>
      <c r="O72" s="72">
        <f t="shared" si="102"/>
        <v>627866297448.7915</v>
      </c>
      <c r="P72" s="73">
        <f>IFERROR(s_RadSpec!$E$16*P16,".")*$B$72</f>
        <v>1.3675210045662094E-9</v>
      </c>
      <c r="Q72" s="73">
        <f>IFERROR(s_RadSpec!$K$16*Q16,".")*$B$72</f>
        <v>4.8813553451783518E-10</v>
      </c>
      <c r="R72" s="73">
        <f>IFERROR(s_RadSpec!$L$16*R16,".")*$B$72</f>
        <v>1.2553551674534117E-9</v>
      </c>
      <c r="S72" s="73">
        <f>IFERROR(s_RadSpec!$M$16*S16,".")*$B$72</f>
        <v>1.2716094875697606E-9</v>
      </c>
      <c r="T72" s="73">
        <f>IFERROR(s_RadSpec!$I$16*T16,".")*$B$72</f>
        <v>3.981739440639269E-11</v>
      </c>
      <c r="U72" s="72">
        <f t="shared" ref="U72:V72" si="103">IFERROR(U16/$B58,0)</f>
        <v>0.65194095044841316</v>
      </c>
      <c r="V72" s="72">
        <f t="shared" si="103"/>
        <v>9.0513559055137645</v>
      </c>
      <c r="W72" s="72">
        <f t="shared" si="87"/>
        <v>0.60813862128330853</v>
      </c>
      <c r="X72" s="73">
        <f>IFERROR(s_RadSpec!$F$16*X16,".")*$B$72</f>
        <v>38.347031250000001</v>
      </c>
      <c r="Y72" s="73">
        <f>IFERROR(s_RadSpec!$H$16*Y16,".")*$B$72</f>
        <v>2.7620171232876713</v>
      </c>
      <c r="Z72" s="73">
        <f t="shared" si="11"/>
        <v>41.109048373287671</v>
      </c>
    </row>
    <row r="73" spans="1:26" x14ac:dyDescent="0.25">
      <c r="A73" s="71" t="s">
        <v>300</v>
      </c>
      <c r="B73" s="61">
        <v>1</v>
      </c>
      <c r="C73" s="72">
        <f>IFERROR(C7/$B59,0)</f>
        <v>375114.87893167278</v>
      </c>
      <c r="D73" s="72">
        <f>IFERROR(D7/$B59,0)</f>
        <v>8353417.3352033682</v>
      </c>
      <c r="E73" s="72">
        <f>IFERROR(E7/$B59,0)</f>
        <v>839022.2014605056</v>
      </c>
      <c r="F73" s="72">
        <f t="shared" si="84"/>
        <v>251418.94187718927</v>
      </c>
      <c r="G73" s="73">
        <f>IFERROR(s_RadSpec!$G$7*G7,".")*$B$73</f>
        <v>6.6646250000000002E-5</v>
      </c>
      <c r="H73" s="73">
        <f>IFERROR(s_RadSpec!$F$7*H7,".")*$B$73</f>
        <v>2.9927871428910673E-6</v>
      </c>
      <c r="I73" s="73">
        <f>IFERROR(s_RadSpec!$E$7*I7,".")*$B$73</f>
        <v>2.9796589358996597E-5</v>
      </c>
      <c r="J73" s="73">
        <f t="shared" si="7"/>
        <v>9.9435626501887667E-5</v>
      </c>
      <c r="K73" s="72">
        <f t="shared" ref="K73:O73" si="104">IFERROR(K7/$B59,0)</f>
        <v>839022.2014605056</v>
      </c>
      <c r="L73" s="72">
        <f t="shared" si="104"/>
        <v>2327921.6300107753</v>
      </c>
      <c r="M73" s="72">
        <f t="shared" si="104"/>
        <v>1179112.0820385634</v>
      </c>
      <c r="N73" s="72">
        <f t="shared" si="104"/>
        <v>918377.36308965657</v>
      </c>
      <c r="O73" s="72">
        <f t="shared" si="104"/>
        <v>304692.64651778154</v>
      </c>
      <c r="P73" s="73">
        <f>IFERROR(s_RadSpec!$E$7*P7,".")*$B$73</f>
        <v>2.9796589358996597E-5</v>
      </c>
      <c r="Q73" s="73">
        <f>IFERROR(s_RadSpec!$K$7*Q7,".")*$B$73</f>
        <v>1.0739193140227956E-5</v>
      </c>
      <c r="R73" s="73">
        <f>IFERROR(s_RadSpec!$L$7*R7,".")*$B$73</f>
        <v>2.1202394904458599E-5</v>
      </c>
      <c r="S73" s="73">
        <f>IFERROR(s_RadSpec!$M$7*S7,".")*$B$73</f>
        <v>2.7221925326963201E-5</v>
      </c>
      <c r="T73" s="73">
        <f>IFERROR(s_RadSpec!$I$7*T7,".")*$B$73</f>
        <v>8.2049896135386491E-5</v>
      </c>
      <c r="U73" s="72">
        <f t="shared" ref="U73:V73" si="105">IFERROR(U7/$B59,0)</f>
        <v>26.926054323314599</v>
      </c>
      <c r="V73" s="72">
        <f t="shared" si="105"/>
        <v>1.6523986943786755</v>
      </c>
      <c r="W73" s="72">
        <f t="shared" si="87"/>
        <v>1.556857433153167</v>
      </c>
      <c r="X73" s="73">
        <f>IFERROR(s_RadSpec!$F$7*X7,".")*$B$73</f>
        <v>0.92846875000000006</v>
      </c>
      <c r="Y73" s="73">
        <f>IFERROR(s_RadSpec!$H$7*Y7,".")*$B$73</f>
        <v>15.129520547945205</v>
      </c>
      <c r="Z73" s="73">
        <f t="shared" si="11"/>
        <v>16.057989297945205</v>
      </c>
    </row>
    <row r="74" spans="1:26" x14ac:dyDescent="0.25">
      <c r="A74" s="71" t="s">
        <v>301</v>
      </c>
      <c r="B74" s="61">
        <v>1.9000000000000001E-8</v>
      </c>
      <c r="C74" s="72">
        <f>IFERROR(C12/$B60,0)</f>
        <v>0</v>
      </c>
      <c r="D74" s="72">
        <f>IFERROR(D12/$B60,0)</f>
        <v>0</v>
      </c>
      <c r="E74" s="72">
        <f>IFERROR(E12/$B60,0)</f>
        <v>306158216687.78442</v>
      </c>
      <c r="F74" s="72">
        <f t="shared" si="84"/>
        <v>306158216687.78442</v>
      </c>
      <c r="G74" s="73">
        <f>IFERROR(s_RadSpec!$G$12*G12,".")*$B$74</f>
        <v>0</v>
      </c>
      <c r="H74" s="73">
        <f>IFERROR(s_RadSpec!$F$12*H12,".")*$B$74</f>
        <v>0</v>
      </c>
      <c r="I74" s="73">
        <f>IFERROR(s_RadSpec!$E$12*I12,".")*$B$74</f>
        <v>8.1657125751730619E-11</v>
      </c>
      <c r="J74" s="73">
        <f t="shared" si="7"/>
        <v>8.1657125751730619E-11</v>
      </c>
      <c r="K74" s="72">
        <f t="shared" ref="K74:O74" si="106">IFERROR(K12/$B60,0)</f>
        <v>306158216687.78442</v>
      </c>
      <c r="L74" s="72">
        <f t="shared" si="106"/>
        <v>2428028738038.8535</v>
      </c>
      <c r="M74" s="72">
        <f t="shared" si="106"/>
        <v>631070503920.90015</v>
      </c>
      <c r="N74" s="72">
        <f t="shared" si="106"/>
        <v>375784746447.88092</v>
      </c>
      <c r="O74" s="72">
        <f t="shared" si="106"/>
        <v>3335318582749.5996</v>
      </c>
      <c r="P74" s="73">
        <f>IFERROR(s_RadSpec!$E$12*P12,".")*$B$74</f>
        <v>8.1657125751730619E-11</v>
      </c>
      <c r="Q74" s="73">
        <f>IFERROR(s_RadSpec!$K$12*Q12,".")*$B$74</f>
        <v>1.0296418493049959E-11</v>
      </c>
      <c r="R74" s="73">
        <f>IFERROR(s_RadSpec!$L$12*R12,".")*$B$74</f>
        <v>3.9615224994153046E-11</v>
      </c>
      <c r="S74" s="73">
        <f>IFERROR(s_RadSpec!$M$12*S12,".")*$B$74</f>
        <v>6.6527447524981816E-11</v>
      </c>
      <c r="T74" s="73">
        <f>IFERROR(s_RadSpec!$I$12*T12,".")*$B$74</f>
        <v>7.495535847550214E-12</v>
      </c>
      <c r="U74" s="72">
        <f t="shared" ref="U74:V74" si="107">IFERROR(U12/$B60,0)</f>
        <v>0</v>
      </c>
      <c r="V74" s="72">
        <f t="shared" si="107"/>
        <v>4035581.8170172116</v>
      </c>
      <c r="W74" s="72">
        <f t="shared" si="87"/>
        <v>4035581.8170172111</v>
      </c>
      <c r="X74" s="73">
        <f>IFERROR(s_RadSpec!$F$12*X12,".")*$B$74</f>
        <v>0</v>
      </c>
      <c r="Y74" s="73">
        <f>IFERROR(s_RadSpec!$H$12*Y12,".")*$B$74</f>
        <v>6.1948936073059364E-6</v>
      </c>
      <c r="Z74" s="73">
        <f t="shared" si="11"/>
        <v>6.1948936073059364E-6</v>
      </c>
    </row>
    <row r="75" spans="1:26" x14ac:dyDescent="0.25">
      <c r="A75" s="71" t="s">
        <v>302</v>
      </c>
      <c r="B75" s="61">
        <v>1</v>
      </c>
      <c r="C75" s="72">
        <f>IFERROR(C18/$B61,0)</f>
        <v>406.11610859544743</v>
      </c>
      <c r="D75" s="72">
        <f>IFERROR(D18/$B61,0)</f>
        <v>260598.06216660075</v>
      </c>
      <c r="E75" s="72">
        <f>IFERROR(E18/$B61,0)</f>
        <v>31746870.419283301</v>
      </c>
      <c r="F75" s="72">
        <f t="shared" si="84"/>
        <v>405.47902293118614</v>
      </c>
      <c r="G75" s="73">
        <f>IFERROR(s_RadSpec!$G$18*G18,".")*$B$75</f>
        <v>6.1558750000000002E-2</v>
      </c>
      <c r="H75" s="73">
        <f>IFERROR(s_RadSpec!$F$18*H18,".")*$B$75</f>
        <v>9.5933176909110927E-5</v>
      </c>
      <c r="I75" s="73">
        <f>IFERROR(s_RadSpec!$E$18*I18,".")*$B$75</f>
        <v>7.8747919621125235E-7</v>
      </c>
      <c r="J75" s="73">
        <f t="shared" si="7"/>
        <v>6.1655470656105327E-2</v>
      </c>
      <c r="K75" s="72">
        <f t="shared" ref="K75:O75" si="108">IFERROR(K18/$B61,0)</f>
        <v>31746870.419283301</v>
      </c>
      <c r="L75" s="72">
        <f t="shared" si="108"/>
        <v>323736998.74518651</v>
      </c>
      <c r="M75" s="72">
        <f t="shared" si="108"/>
        <v>79079160.681707725</v>
      </c>
      <c r="N75" s="72">
        <f t="shared" si="108"/>
        <v>41693599.059610948</v>
      </c>
      <c r="O75" s="72">
        <f t="shared" si="108"/>
        <v>558886214.90606248</v>
      </c>
      <c r="P75" s="73">
        <f>IFERROR(s_RadSpec!$E$18*P18,".")*$B$75</f>
        <v>7.8747919621125235E-7</v>
      </c>
      <c r="Q75" s="73">
        <f>IFERROR(s_RadSpec!$K$18*Q18,".")*$B$75</f>
        <v>7.7223178372878885E-8</v>
      </c>
      <c r="R75" s="73">
        <f>IFERROR(s_RadSpec!$L$18*R18,".")*$B$75</f>
        <v>3.1613891427887771E-7</v>
      </c>
      <c r="S75" s="73">
        <f>IFERROR(s_RadSpec!$M$18*S18,".")*$B$75</f>
        <v>5.9961242406194141E-7</v>
      </c>
      <c r="T75" s="73">
        <f>IFERROR(s_RadSpec!$I$18*T18,".")*$B$75</f>
        <v>4.4731824355700028E-8</v>
      </c>
      <c r="U75" s="72">
        <f t="shared" ref="U75:V75" si="109">IFERROR(U18/$B61,0)</f>
        <v>0.84000084000083985</v>
      </c>
      <c r="V75" s="72">
        <f t="shared" si="109"/>
        <v>958.01991719033333</v>
      </c>
      <c r="W75" s="72">
        <f t="shared" si="87"/>
        <v>0.83926496461598543</v>
      </c>
      <c r="X75" s="73">
        <f>IFERROR(s_RadSpec!$F$18*X18,".")*$B$75</f>
        <v>29.761875000000003</v>
      </c>
      <c r="Y75" s="73">
        <f>IFERROR(s_RadSpec!$H$18*Y18,".")*$B$75</f>
        <v>2.609549086757991E-2</v>
      </c>
      <c r="Z75" s="73">
        <f t="shared" si="11"/>
        <v>29.787970490867583</v>
      </c>
    </row>
    <row r="76" spans="1:26" x14ac:dyDescent="0.25">
      <c r="A76" s="71" t="s">
        <v>303</v>
      </c>
      <c r="B76" s="61">
        <v>1.339E-6</v>
      </c>
      <c r="C76" s="72">
        <f>IFERROR(C27/$B62,0)</f>
        <v>0</v>
      </c>
      <c r="D76" s="72">
        <f>IFERROR(D27/$B62,0)</f>
        <v>0</v>
      </c>
      <c r="E76" s="72">
        <f>IFERROR(E27/$B62,0)</f>
        <v>171795379282.72324</v>
      </c>
      <c r="F76" s="72">
        <f t="shared" si="84"/>
        <v>171795379282.72324</v>
      </c>
      <c r="G76" s="73">
        <f>IFERROR(s_RadSpec!$G$27*G27,".")*$B$76</f>
        <v>0</v>
      </c>
      <c r="H76" s="73">
        <f>IFERROR(s_RadSpec!$F$27*H27,".")*$B$76</f>
        <v>0</v>
      </c>
      <c r="I76" s="73">
        <f>IFERROR(s_RadSpec!$E$27*I27,".")*$B$76</f>
        <v>1.4552195818292387E-10</v>
      </c>
      <c r="J76" s="73">
        <f t="shared" si="7"/>
        <v>1.4552195818292387E-10</v>
      </c>
      <c r="K76" s="72">
        <f t="shared" ref="K76:O76" si="110">IFERROR(K27/$B62,0)</f>
        <v>171795379282.72324</v>
      </c>
      <c r="L76" s="72">
        <f t="shared" si="110"/>
        <v>858494807120.97998</v>
      </c>
      <c r="M76" s="72">
        <f t="shared" si="110"/>
        <v>377538304295.94934</v>
      </c>
      <c r="N76" s="72">
        <f t="shared" si="110"/>
        <v>233056678611.55307</v>
      </c>
      <c r="O76" s="72">
        <f t="shared" si="110"/>
        <v>284668197179.11395</v>
      </c>
      <c r="P76" s="73">
        <f>IFERROR(s_RadSpec!$E$27*P27,".")*$B$76</f>
        <v>1.4552195818292387E-10</v>
      </c>
      <c r="Q76" s="73">
        <f>IFERROR(s_RadSpec!$K$27*Q27,".")*$B$76</f>
        <v>2.9120735259703179E-11</v>
      </c>
      <c r="R76" s="73">
        <f>IFERROR(s_RadSpec!$L$27*R27,".")*$B$76</f>
        <v>6.6218446487492561E-11</v>
      </c>
      <c r="S76" s="73">
        <f>IFERROR(s_RadSpec!$M$27*S27,".")*$B$76</f>
        <v>1.0727004327418875E-10</v>
      </c>
      <c r="T76" s="73">
        <f>IFERROR(s_RadSpec!$I$27*T27,".")*$B$76</f>
        <v>8.7821541878350178E-11</v>
      </c>
      <c r="U76" s="72">
        <f t="shared" ref="U76:V76" si="111">IFERROR(U27/$B62,0)</f>
        <v>0</v>
      </c>
      <c r="V76" s="72">
        <f t="shared" si="111"/>
        <v>801979.8660786713</v>
      </c>
      <c r="W76" s="72">
        <f t="shared" si="87"/>
        <v>801979.86607867142</v>
      </c>
      <c r="X76" s="73">
        <f>IFERROR(s_RadSpec!$F$27*X27,".")*$B$76</f>
        <v>0</v>
      </c>
      <c r="Y76" s="73">
        <f>IFERROR(s_RadSpec!$H$27*Y27,".")*$B$76</f>
        <v>3.1172852408675795E-5</v>
      </c>
      <c r="Z76" s="73">
        <f t="shared" si="11"/>
        <v>3.1172852408675795E-5</v>
      </c>
    </row>
  </sheetData>
  <sheetProtection algorithmName="SHA-512" hashValue="qvqC+7m1tiFAVLNCe/QHSNVuiJNaoNtkt6ob660fKNQ4CCg+6PoAYE32uBO4qn4tVMTFgsM7jTVWXTtdd5I/5w==" saltValue="RVMfwMnf7ZryGrXcBJXMWA==" spinCount="100000" sheet="1" objects="1" scenarios="1" formatColumns="0" formatRows="0" autoFilter="0"/>
  <autoFilter ref="A1:Z76" xr:uid="{00000000-0009-0000-0000-000009000000}"/>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9" tint="-0.499984740745262"/>
  </sheetPr>
  <dimension ref="A1:Z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3.5703125" style="2" bestFit="1" customWidth="1"/>
    <col min="12" max="13" width="15.42578125" style="2" bestFit="1" customWidth="1"/>
    <col min="14" max="14" width="16.42578125" style="2" bestFit="1" customWidth="1"/>
    <col min="15" max="15" width="13.85546875"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1.28515625" style="2" bestFit="1" customWidth="1"/>
    <col min="22" max="22" width="11.5703125" style="2" bestFit="1" customWidth="1"/>
    <col min="23" max="23" width="10.7109375" style="2" bestFit="1" customWidth="1"/>
    <col min="24" max="24" width="11" style="2" bestFit="1" customWidth="1"/>
    <col min="25" max="26" width="11.4257812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f>IFERROR((s_DL/(s_RadSpec!G2*s_EF_w*s_ED_com*s_IRS_w*(1/1000)))*1,".")</f>
        <v>12730.582678769208</v>
      </c>
      <c r="D2" s="58">
        <f>IFERROR(IF(A2="H-3",(s_DL/(s_RadSpec!F2*s_EF_w*s_ED_com*(s_ET_w_o+s_ET_w_i)*(1/24)*s_IRA_w*(1/17)*1000))*1,(s_DL/(s_RadSpec!F2*s_EF_w*s_ED_com*(s_ET_w_o+s_ET_w_i)*(1/24)*s_IRA_w*(1/s_PEF_wind)*1000))*1),".")</f>
        <v>132853.91404571806</v>
      </c>
      <c r="E2" s="58">
        <f>IFERROR((s_DL/(s_RadSpec!E2*s_EF_w*(1/365)*s_ED_com*s_RadSpec!O2*(s_ET_w_o+s_ET_w_i)*(1/24)*s_RadSpec!T2))*1,".")</f>
        <v>159930.45372283383</v>
      </c>
      <c r="F2" s="58">
        <f t="shared" ref="F2:F30" si="0">IFERROR(IF(AND(C2&lt;&gt;".",D2&lt;&gt;".",E2&lt;&gt;"."),1/((1/C2)+(1/D2)+(1/E2)),IF(AND(C2&lt;&gt;".",D2&lt;&gt;".",E2="."), 1/((1/C2)+(1/D2)),IF(AND(C2&lt;&gt;".",D2=".",E2&lt;&gt;"."),1/((1/C2)+(1/E2)),IF(AND(C2=".",D2&lt;&gt;".",E2&lt;&gt;"."),1/((1/D2)+(1/E2)),IF(AND(C2&lt;&gt;".",D2=".",E2="."),1/((1/C2)),IF(AND(C2=".",D2&lt;&gt;".",E2="."),1/((1/D2)),IF(AND(C2=".",D2=".",E2&lt;&gt;"."),1/((1/E2)),IF(AND(C2=".",D2=".",E2="."),0)))))))),0)</f>
        <v>10830.624122443451</v>
      </c>
      <c r="G2" s="65">
        <f t="shared" ref="G2:G30" si="1">s_C*s_EF_w*s_ED_com*s_IRS_w*(1/1000)*1</f>
        <v>13.75</v>
      </c>
      <c r="H2" s="65">
        <f t="shared" ref="H2:H30" si="2">s_C*s_EF_w*s_ED_com*(s_ET_w_o+s_ET_w_i)*(1/24)*s_IRA_w*(1/s_PEF_wind)*1000*1</f>
        <v>5.5401465066476623E-3</v>
      </c>
      <c r="I2" s="65">
        <f>s_C*s_EF_w*(1/365)*s_ED_com*(s_ET_w_o+s_ET_w_i)*(1/24)*s_RadSpec!T2*s_RadSpec!O2*1</f>
        <v>2.9569605598458088E-3</v>
      </c>
      <c r="J2" s="58"/>
      <c r="K2" s="58">
        <f>IFERROR((s_DL/(s_RadSpec!E2*s_EF_w*(1/365)*s_ED_com*s_RadSpec!O2*(s_ET_w_o+s_ET_w_i)*(1/24)*s_RadSpec!T2))*1,".")</f>
        <v>159930.45372283383</v>
      </c>
      <c r="L2" s="58">
        <f>IFERROR((s_DL/(s_RadSpec!K2*s_EF_w*(1/365)*s_ED_com*s_RadSpec!P2*(s_ET_w_o+s_ET_w_i)*(1/24)*s_RadSpec!U2))*1,".")</f>
        <v>1171747.4166652781</v>
      </c>
      <c r="M2" s="58">
        <f>IFERROR((s_DL/(s_RadSpec!L2*s_EF_w*(1/365)*s_ED_com*s_RadSpec!Q2*(s_ET_w_o+s_ET_w_i)*(1/24)*s_RadSpec!V2))*1,".")</f>
        <v>304680.88075569406</v>
      </c>
      <c r="N2" s="58">
        <f>IFERROR((s_DL/(s_RadSpec!M2*s_EF_w*(1/365)*s_ED_com*s_RadSpec!R2*(s_ET_w_o+s_ET_w_i)*(1/24)*s_RadSpec!W2))*1,".")</f>
        <v>187870.76064727246</v>
      </c>
      <c r="O2" s="58">
        <f>IFERROR((s_DL/(s_RadSpec!I2*s_EF_w*(1/365)*s_ED_com*s_RadSpec!N2*(s_ET_w_o+s_ET_w_i)*(1/24)*s_RadSpec!S2))*1,".")</f>
        <v>8766619.3617310077</v>
      </c>
      <c r="P2" s="65">
        <f>s_C*s_EF_w*(1/365)*s_ED_com*(s_ET_w_o+s_ET_w_i)*(1/24)*s_RadSpec!T2*s_RadSpec!O2*1</f>
        <v>2.9569605598458088E-3</v>
      </c>
      <c r="Q2" s="65">
        <f>s_C*s_EF_w*(1/365)*s_ED_com*(s_ET_w_o+s_ET_w_i)*(1/24)*s_RadSpec!U2*s_RadSpec!P2*1</f>
        <v>1.4624401381000114E-3</v>
      </c>
      <c r="R2" s="65">
        <f>s_C*s_EF_w*(1/365)*s_ED_com*(s_ET_w_o+s_ET_w_i)*(1/24)*s_RadSpec!V2*s_RadSpec!Q2*1</f>
        <v>2.1532168364360154E-3</v>
      </c>
      <c r="S2" s="65">
        <f>s_C*s_EF_w*(1/365)*s_ED_com*(s_ET_w_o+s_ET_w_i)*(1/24)*s_RadSpec!W2*s_RadSpec!R2*1</f>
        <v>2.5904263506233653E-3</v>
      </c>
      <c r="T2" s="65">
        <f>s_C*s_EF_w*(1/365)*s_ED_com*(s_ET_w_o+s_ET_w_i)*(1/24)*s_RadSpec!S2*s_RadSpec!N2*1</f>
        <v>1.8480742505459595E-4</v>
      </c>
      <c r="U2" s="58">
        <f>IFERROR(s_DL/(s_RadSpec!F2*s_EF_w*s_ED_com*(s_ET_w_o+s_ET_w_i)*(1/24)*s_IRA_w),".")</f>
        <v>0.42823572235336943</v>
      </c>
      <c r="V2" s="58">
        <f>IFERROR(s_DL/(s_RadSpec!H2*s_EF_w*(1/365)*s_ED_com*(s_ET_w_o+s_ET_w_i)*(1/24)*s_GSF_a),".")</f>
        <v>0.75321353913374245</v>
      </c>
      <c r="W2" s="58">
        <f>IFERROR(IF(AND(U2&lt;&gt;".",V2&lt;&gt;"."),1/((1/U2)+(1/V2)),IF(AND(U2&lt;&gt;".",V2="."),1/((1/U2)),IF(AND(U2=".",V2&lt;&gt;"."),1/((1/V2)),IF(AND(U2=".",V2="."),".")))),".")</f>
        <v>0.27301463933480541</v>
      </c>
      <c r="X2" s="65">
        <f t="shared" ref="X2:X30" si="3">s_C*s_EF_w*s_ED_com*(s_ET_w_o+s_ET_w_i)*(1/24)*s_IRA_w*1</f>
        <v>1718.75</v>
      </c>
      <c r="Y2" s="65">
        <f t="shared" ref="Y2:Y30" si="4">s_C*s_EF_w*(1/365)*s_ED_com*(s_ET_w_o+s_ET_w_i)*(1/24)*s_GSF_a*1</f>
        <v>0.3139269406392694</v>
      </c>
      <c r="Z2" s="58"/>
    </row>
    <row r="3" spans="1:26" x14ac:dyDescent="0.25">
      <c r="A3" s="66" t="s">
        <v>1</v>
      </c>
      <c r="B3" s="61" t="s">
        <v>261</v>
      </c>
      <c r="C3" s="58">
        <f>IFERROR((s_DL/(s_RadSpec!G3*s_EF_w*s_ED_com*s_IRS_w*(1/1000)))*1,".")</f>
        <v>2408.8259382377028</v>
      </c>
      <c r="D3" s="58">
        <f>IFERROR(IF(A3="H-3",(s_DL/(s_RadSpec!F3*s_EF_w*s_ED_com*(s_ET_w_o+s_ET_w_i)*(1/24)*s_IRA_w*(1/17)*1000))*1,(s_DL/(s_RadSpec!F3*s_EF_w*s_ED_com*(s_ET_w_o+s_ET_w_i)*(1/24)*s_IRA_w*(1/s_PEF_wind)*1000))*1),".")</f>
        <v>12432.201130883708</v>
      </c>
      <c r="E3" s="58">
        <f>IFERROR((s_DL/(s_RadSpec!E3*s_EF_w*(1/365)*s_ED_com*s_RadSpec!O3*(s_ET_w_o+s_ET_w_i)*(1/24)*s_RadSpec!T3))*1,".")</f>
        <v>29839259.9835575</v>
      </c>
      <c r="F3" s="58">
        <f t="shared" si="0"/>
        <v>2017.7163892834158</v>
      </c>
      <c r="G3" s="65">
        <f t="shared" si="1"/>
        <v>13.75</v>
      </c>
      <c r="H3" s="65">
        <f t="shared" si="2"/>
        <v>5.5401465066476623E-3</v>
      </c>
      <c r="I3" s="65">
        <f>s_C*s_EF_w*(1/365)*s_ED_com*(s_ET_w_o+s_ET_w_i)*(1/24)*s_RadSpec!T3*s_RadSpec!O3*1</f>
        <v>2.2538344456152668E-5</v>
      </c>
      <c r="J3" s="58"/>
      <c r="K3" s="58">
        <f>IFERROR((s_DL/(s_RadSpec!E3*s_EF_w*(1/365)*s_ED_com*s_RadSpec!O3*(s_ET_w_o+s_ET_w_i)*(1/24)*s_RadSpec!T3))*1,".")</f>
        <v>29839259.9835575</v>
      </c>
      <c r="L3" s="58">
        <f>IFERROR((s_DL/(s_RadSpec!K3*s_EF_w*(1/365)*s_ED_com*s_RadSpec!P3*(s_ET_w_o+s_ET_w_i)*(1/24)*s_RadSpec!U3))*1,".")</f>
        <v>84959836.812055528</v>
      </c>
      <c r="M3" s="58">
        <f>IFERROR((s_DL/(s_RadSpec!L3*s_EF_w*(1/365)*s_ED_com*s_RadSpec!Q3*(s_ET_w_o+s_ET_w_i)*(1/24)*s_RadSpec!V3))*1,".")</f>
        <v>34120787.016311534</v>
      </c>
      <c r="N3" s="58">
        <f>IFERROR((s_DL/(s_RadSpec!M3*s_EF_w*(1/365)*s_ED_com*s_RadSpec!R3*(s_ET_w_o+s_ET_w_i)*(1/24)*s_RadSpec!W3))*1,".")</f>
        <v>32697862.353526425</v>
      </c>
      <c r="O3" s="58">
        <f>IFERROR((s_DL/(s_RadSpec!I3*s_EF_w*(1/365)*s_ED_com*s_RadSpec!N3*(s_ET_w_o+s_ET_w_i)*(1/24)*s_RadSpec!S3))*1,".")</f>
        <v>94623699.056565315</v>
      </c>
      <c r="P3" s="65">
        <f>s_C*s_EF_w*(1/365)*s_ED_com*(s_ET_w_o+s_ET_w_i)*(1/24)*s_RadSpec!T3*s_RadSpec!O3*1</f>
        <v>2.2538344456152668E-5</v>
      </c>
      <c r="Q3" s="65">
        <f>s_C*s_EF_w*(1/365)*s_ED_com*(s_ET_w_o+s_ET_w_i)*(1/24)*s_RadSpec!U3*s_RadSpec!P3*1</f>
        <v>1.6073978812021164E-5</v>
      </c>
      <c r="R3" s="65">
        <f>s_C*s_EF_w*(1/365)*s_ED_com*(s_ET_w_o+s_ET_w_i)*(1/24)*s_RadSpec!V3*s_RadSpec!Q3*1</f>
        <v>2.120178218496558E-5</v>
      </c>
      <c r="S3" s="65">
        <f>s_C*s_EF_w*(1/365)*s_ED_com*(s_ET_w_o+s_ET_w_i)*(1/24)*s_RadSpec!W3*s_RadSpec!R3*1</f>
        <v>2.0567935376166264E-5</v>
      </c>
      <c r="T3" s="65">
        <f>s_C*s_EF_w*(1/365)*s_ED_com*(s_ET_w_o+s_ET_w_i)*(1/24)*s_RadSpec!S3*s_RadSpec!N3*1</f>
        <v>1.036738155380679E-5</v>
      </c>
      <c r="U3" s="58">
        <f>IFERROR(s_DL/(s_RadSpec!F3*s_EF_w*s_ED_com*(s_ET_w_o+s_ET_w_i)*(1/24)*s_IRA_w),".")</f>
        <v>4.0073434568847412E-2</v>
      </c>
      <c r="V3" s="58">
        <f>IFERROR(s_DL/(s_RadSpec!H3*s_EF_w*(1/365)*s_ED_com*(s_ET_w_o+s_ET_w_i)*(1/24)*s_GSF_a),".")</f>
        <v>0.63440307016324149</v>
      </c>
      <c r="W3" s="58">
        <f t="shared" ref="W3:W30" si="5">IFERROR(IF(AND(U3&lt;&gt;".",V3&lt;&gt;"."),1/((1/U3)+(1/V3)),IF(AND(U3&lt;&gt;".",V3="."),1/((1/U3)),IF(AND(U3=".",V3&lt;&gt;"."),1/((1/V3)),IF(AND(U3=".",V3="."),".")))),".")</f>
        <v>3.769250632764564E-2</v>
      </c>
      <c r="X3" s="65">
        <f t="shared" si="3"/>
        <v>1718.75</v>
      </c>
      <c r="Y3" s="65">
        <f t="shared" si="4"/>
        <v>0.3139269406392694</v>
      </c>
      <c r="Z3" s="61"/>
    </row>
    <row r="4" spans="1:26" x14ac:dyDescent="0.25">
      <c r="A4" s="64" t="s">
        <v>2</v>
      </c>
      <c r="B4" s="61" t="s">
        <v>274</v>
      </c>
      <c r="C4" s="58" t="str">
        <f>IFERROR((s_DL/(s_RadSpec!G4*s_EF_w*s_ED_com*s_IRS_w*(1/1000)))*1,".")</f>
        <v>.</v>
      </c>
      <c r="D4" s="58" t="str">
        <f>IFERROR(IF(A4="H-3",(s_DL/(s_RadSpec!F4*s_EF_w*s_ED_com*(s_ET_w_o+s_ET_w_i)*(1/24)*s_IRA_w*(1/17)*1000))*1,(s_DL/(s_RadSpec!F4*s_EF_w*s_ED_com*(s_ET_w_o+s_ET_w_i)*(1/24)*s_IRA_w*(1/s_PEF_wind)*1000))*1),".")</f>
        <v>.</v>
      </c>
      <c r="E4" s="58">
        <f>IFERROR((s_DL/(s_RadSpec!E4*s_EF_w*(1/365)*s_ED_com*s_RadSpec!O4*(s_ET_w_o+s_ET_w_i)*(1/24)*s_RadSpec!T4))*1,".")</f>
        <v>3481168.9029430016</v>
      </c>
      <c r="F4" s="58">
        <f t="shared" si="0"/>
        <v>3481168.9029430011</v>
      </c>
      <c r="G4" s="65">
        <f t="shared" si="1"/>
        <v>13.75</v>
      </c>
      <c r="H4" s="65">
        <f t="shared" si="2"/>
        <v>5.5401465066476623E-3</v>
      </c>
      <c r="I4" s="65">
        <f>s_C*s_EF_w*(1/365)*s_ED_com*(s_ET_w_o+s_ET_w_i)*(1/24)*s_RadSpec!T4*s_RadSpec!O4*1</f>
        <v>6.0543052837573373E-3</v>
      </c>
      <c r="J4" s="58"/>
      <c r="K4" s="58">
        <f>IFERROR((s_DL/(s_RadSpec!E4*s_EF_w*(1/365)*s_ED_com*s_RadSpec!O4*(s_ET_w_o+s_ET_w_i)*(1/24)*s_RadSpec!T4))*1,".")</f>
        <v>3481168.9029430016</v>
      </c>
      <c r="L4" s="58">
        <f>IFERROR((s_DL/(s_RadSpec!K4*s_EF_w*(1/365)*s_ED_com*s_RadSpec!P4*(s_ET_w_o+s_ET_w_i)*(1/24)*s_RadSpec!U4))*1,".")</f>
        <v>25050787.898753647</v>
      </c>
      <c r="M4" s="58">
        <f>IFERROR((s_DL/(s_RadSpec!L4*s_EF_w*(1/365)*s_ED_com*s_RadSpec!Q4*(s_ET_w_o+s_ET_w_i)*(1/24)*s_RadSpec!V4))*1,".")</f>
        <v>6455185.035794694</v>
      </c>
      <c r="N4" s="58">
        <f>IFERROR((s_DL/(s_RadSpec!M4*s_EF_w*(1/365)*s_ED_com*s_RadSpec!R4*(s_ET_w_o+s_ET_w_i)*(1/24)*s_RadSpec!W4))*1,".")</f>
        <v>3802903.0746134454</v>
      </c>
      <c r="O4" s="58">
        <f>IFERROR((s_DL/(s_RadSpec!I4*s_EF_w*(1/365)*s_ED_com*s_RadSpec!N4*(s_ET_w_o+s_ET_w_i)*(1/24)*s_RadSpec!S4))*1,".")</f>
        <v>46895506.783773392</v>
      </c>
      <c r="P4" s="65">
        <f>s_C*s_EF_w*(1/365)*s_ED_com*(s_ET_w_o+s_ET_w_i)*(1/24)*s_RadSpec!T4*s_RadSpec!O4*1</f>
        <v>6.0543052837573373E-3</v>
      </c>
      <c r="Q4" s="65">
        <f>s_C*s_EF_w*(1/365)*s_ED_com*(s_ET_w_o+s_ET_w_i)*(1/24)*s_RadSpec!U4*s_RadSpec!P4*1</f>
        <v>3.7100456621004555E-3</v>
      </c>
      <c r="R4" s="65">
        <f>s_C*s_EF_w*(1/365)*s_ED_com*(s_ET_w_o+s_ET_w_i)*(1/24)*s_RadSpec!V4*s_RadSpec!Q4*1</f>
        <v>5.1573711676451417E-3</v>
      </c>
      <c r="S4" s="65">
        <f>s_C*s_EF_w*(1/365)*s_ED_com*(s_ET_w_o+s_ET_w_i)*(1/24)*s_RadSpec!W4*s_RadSpec!R4*1</f>
        <v>5.92463275380132E-3</v>
      </c>
      <c r="T4" s="65">
        <f>s_C*s_EF_w*(1/365)*s_ED_com*(s_ET_w_o+s_ET_w_i)*(1/24)*s_RadSpec!S4*s_RadSpec!N4*1</f>
        <v>2.0089466645051481E-3</v>
      </c>
      <c r="U4" s="58" t="str">
        <f>IFERROR(s_DL/(s_RadSpec!F4*s_EF_w*s_ED_com*(s_ET_w_o+s_ET_w_i)*(1/24)*s_IRA_w),".")</f>
        <v>.</v>
      </c>
      <c r="V4" s="58">
        <f>IFERROR(s_DL/(s_RadSpec!H4*s_EF_w*(1/365)*s_ED_com*(s_ET_w_o+s_ET_w_i)*(1/24)*s_GSF_a),".")</f>
        <v>40.218760674499833</v>
      </c>
      <c r="W4" s="58">
        <f t="shared" si="5"/>
        <v>40.218760674499833</v>
      </c>
      <c r="X4" s="65">
        <f t="shared" si="3"/>
        <v>1718.75</v>
      </c>
      <c r="Y4" s="65">
        <f t="shared" si="4"/>
        <v>0.3139269406392694</v>
      </c>
      <c r="Z4" s="61"/>
    </row>
    <row r="5" spans="1:26" x14ac:dyDescent="0.25">
      <c r="A5" s="64" t="s">
        <v>3</v>
      </c>
      <c r="B5" s="61" t="s">
        <v>274</v>
      </c>
      <c r="C5" s="58" t="str">
        <f>IFERROR((s_DL/(s_RadSpec!G5*s_EF_w*s_ED_com*s_IRS_w*(1/1000)))*1,".")</f>
        <v>.</v>
      </c>
      <c r="D5" s="58" t="str">
        <f>IFERROR(IF(A5="H-3",(s_DL/(s_RadSpec!F5*s_EF_w*s_ED_com*(s_ET_w_o+s_ET_w_i)*(1/24)*s_IRA_w*(1/17)*1000))*1,(s_DL/(s_RadSpec!F5*s_EF_w*s_ED_com*(s_ET_w_o+s_ET_w_i)*(1/24)*s_IRA_w*(1/s_PEF_wind)*1000))*1),".")</f>
        <v>.</v>
      </c>
      <c r="E5" s="58" t="str">
        <f>IFERROR((s_DL/(s_RadSpec!E5*s_EF_w*(1/365)*s_ED_com*s_RadSpec!O5*(s_ET_w_o+s_ET_w_i)*(1/24)*s_RadSpec!T5))*1,".")</f>
        <v>.</v>
      </c>
      <c r="F5" s="58">
        <f t="shared" si="0"/>
        <v>0</v>
      </c>
      <c r="G5" s="65">
        <f t="shared" si="1"/>
        <v>13.75</v>
      </c>
      <c r="H5" s="65">
        <f t="shared" si="2"/>
        <v>5.5401465066476623E-3</v>
      </c>
      <c r="I5" s="65">
        <f>s_C*s_EF_w*(1/365)*s_ED_com*(s_ET_w_o+s_ET_w_i)*(1/24)*s_RadSpec!T5*s_RadSpec!O5*1</f>
        <v>0</v>
      </c>
      <c r="J5" s="58"/>
      <c r="K5" s="58" t="str">
        <f>IFERROR((s_DL/(s_RadSpec!E5*s_EF_w*(1/365)*s_ED_com*s_RadSpec!O5*(s_ET_w_o+s_ET_w_i)*(1/24)*s_RadSpec!T5))*1,".")</f>
        <v>.</v>
      </c>
      <c r="L5" s="58" t="str">
        <f>IFERROR((s_DL/(s_RadSpec!K5*s_EF_w*(1/365)*s_ED_com*s_RadSpec!P5*(s_ET_w_o+s_ET_w_i)*(1/24)*s_RadSpec!U5))*1,".")</f>
        <v>.</v>
      </c>
      <c r="M5" s="58" t="str">
        <f>IFERROR((s_DL/(s_RadSpec!L5*s_EF_w*(1/365)*s_ED_com*s_RadSpec!Q5*(s_ET_w_o+s_ET_w_i)*(1/24)*s_RadSpec!V5))*1,".")</f>
        <v>.</v>
      </c>
      <c r="N5" s="58" t="str">
        <f>IFERROR((s_DL/(s_RadSpec!M5*s_EF_w*(1/365)*s_ED_com*s_RadSpec!R5*(s_ET_w_o+s_ET_w_i)*(1/24)*s_RadSpec!W5))*1,".")</f>
        <v>.</v>
      </c>
      <c r="O5" s="58" t="str">
        <f>IFERROR((s_DL/(s_RadSpec!I5*s_EF_w*(1/365)*s_ED_com*s_RadSpec!N5*(s_ET_w_o+s_ET_w_i)*(1/24)*s_RadSpec!S5))*1,".")</f>
        <v>.</v>
      </c>
      <c r="P5" s="65">
        <f>s_C*s_EF_w*(1/365)*s_ED_com*(s_ET_w_o+s_ET_w_i)*(1/24)*s_RadSpec!T5*s_RadSpec!O5*1</f>
        <v>0</v>
      </c>
      <c r="Q5" s="65">
        <f>s_C*s_EF_w*(1/365)*s_ED_com*(s_ET_w_o+s_ET_w_i)*(1/24)*s_RadSpec!U5*s_RadSpec!P5*1</f>
        <v>0</v>
      </c>
      <c r="R5" s="65">
        <f>s_C*s_EF_w*(1/365)*s_ED_com*(s_ET_w_o+s_ET_w_i)*(1/24)*s_RadSpec!V5*s_RadSpec!Q5*1</f>
        <v>0</v>
      </c>
      <c r="S5" s="65">
        <f>s_C*s_EF_w*(1/365)*s_ED_com*(s_ET_w_o+s_ET_w_i)*(1/24)*s_RadSpec!W5*s_RadSpec!R5*1</f>
        <v>0</v>
      </c>
      <c r="T5" s="65">
        <f>s_C*s_EF_w*(1/365)*s_ED_com*(s_ET_w_o+s_ET_w_i)*(1/24)*s_RadSpec!S5*s_RadSpec!N5*1</f>
        <v>0</v>
      </c>
      <c r="U5" s="58" t="str">
        <f>IFERROR(s_DL/(s_RadSpec!F5*s_EF_w*s_ED_com*(s_ET_w_o+s_ET_w_i)*(1/24)*s_IRA_w),".")</f>
        <v>.</v>
      </c>
      <c r="V5" s="58">
        <f>IFERROR(s_DL/(s_RadSpec!H5*s_EF_w*(1/365)*s_ED_com*(s_ET_w_o+s_ET_w_i)*(1/24)*s_GSF_a),".")</f>
        <v>435.01924811193703</v>
      </c>
      <c r="W5" s="58">
        <f t="shared" si="5"/>
        <v>435.01924811193697</v>
      </c>
      <c r="X5" s="65">
        <f t="shared" si="3"/>
        <v>1718.75</v>
      </c>
      <c r="Y5" s="65">
        <f t="shared" si="4"/>
        <v>0.3139269406392694</v>
      </c>
      <c r="Z5" s="61"/>
    </row>
    <row r="6" spans="1:26" x14ac:dyDescent="0.25">
      <c r="A6" s="64" t="s">
        <v>4</v>
      </c>
      <c r="B6" s="61" t="s">
        <v>274</v>
      </c>
      <c r="C6" s="58" t="str">
        <f>IFERROR((s_DL/(s_RadSpec!G6*s_EF_w*s_ED_com*s_IRS_w*(1/1000)))*1,".")</f>
        <v>.</v>
      </c>
      <c r="D6" s="58" t="str">
        <f>IFERROR(IF(A6="H-3",(s_DL/(s_RadSpec!F6*s_EF_w*s_ED_com*(s_ET_w_o+s_ET_w_i)*(1/24)*s_IRA_w*(1/17)*1000))*1,(s_DL/(s_RadSpec!F6*s_EF_w*s_ED_com*(s_ET_w_o+s_ET_w_i)*(1/24)*s_IRA_w*(1/s_PEF_wind)*1000))*1),".")</f>
        <v>.</v>
      </c>
      <c r="E6" s="58">
        <f>IFERROR((s_DL/(s_RadSpec!E6*s_EF_w*(1/365)*s_ED_com*s_RadSpec!O6*(s_ET_w_o+s_ET_w_i)*(1/24)*s_RadSpec!T6))*1,".")</f>
        <v>627.70962645068357</v>
      </c>
      <c r="F6" s="58">
        <f t="shared" si="0"/>
        <v>627.70962645068357</v>
      </c>
      <c r="G6" s="65">
        <f t="shared" si="1"/>
        <v>13.75</v>
      </c>
      <c r="H6" s="65">
        <f t="shared" si="2"/>
        <v>5.5401465066476623E-3</v>
      </c>
      <c r="I6" s="65">
        <f>s_C*s_EF_w*(1/365)*s_ED_com*(s_ET_w_o+s_ET_w_i)*(1/24)*s_RadSpec!T6*s_RadSpec!O6*1</f>
        <v>1.177947061006503E-2</v>
      </c>
      <c r="J6" s="58"/>
      <c r="K6" s="58">
        <f>IFERROR((s_DL/(s_RadSpec!E6*s_EF_w*(1/365)*s_ED_com*s_RadSpec!O6*(s_ET_w_o+s_ET_w_i)*(1/24)*s_RadSpec!T6))*1,".")</f>
        <v>627.70962645068357</v>
      </c>
      <c r="L6" s="58">
        <f>IFERROR((s_DL/(s_RadSpec!K6*s_EF_w*(1/365)*s_ED_com*s_RadSpec!P6*(s_ET_w_o+s_ET_w_i)*(1/24)*s_RadSpec!U6))*1,".")</f>
        <v>5891.6987155374491</v>
      </c>
      <c r="M6" s="58">
        <f>IFERROR((s_DL/(s_RadSpec!L6*s_EF_w*(1/365)*s_ED_com*s_RadSpec!Q6*(s_ET_w_o+s_ET_w_i)*(1/24)*s_RadSpec!V6))*1,".")</f>
        <v>1455.1821479402183</v>
      </c>
      <c r="N6" s="58">
        <f>IFERROR((s_DL/(s_RadSpec!M6*s_EF_w*(1/365)*s_ED_com*s_RadSpec!R6*(s_ET_w_o+s_ET_w_i)*(1/24)*s_RadSpec!W6))*1,".")</f>
        <v>769.86498176331497</v>
      </c>
      <c r="O6" s="58">
        <f>IFERROR((s_DL/(s_RadSpec!I6*s_EF_w*(1/365)*s_ED_com*s_RadSpec!N6*(s_ET_w_o+s_ET_w_i)*(1/24)*s_RadSpec!S6))*1,".")</f>
        <v>9866.7789283092516</v>
      </c>
      <c r="P6" s="65">
        <f>s_C*s_EF_w*(1/365)*s_ED_com*(s_ET_w_o+s_ET_w_i)*(1/24)*s_RadSpec!T6*s_RadSpec!O6*1</f>
        <v>1.177947061006503E-2</v>
      </c>
      <c r="Q6" s="65">
        <f>s_C*s_EF_w*(1/365)*s_ED_com*(s_ET_w_o+s_ET_w_i)*(1/24)*s_RadSpec!U6*s_RadSpec!P6*1</f>
        <v>6.3098655558113661E-3</v>
      </c>
      <c r="R6" s="65">
        <f>s_C*s_EF_w*(1/365)*s_ED_com*(s_ET_w_o+s_ET_w_i)*(1/24)*s_RadSpec!V6*s_RadSpec!Q6*1</f>
        <v>8.9291178270489088E-3</v>
      </c>
      <c r="S6" s="65">
        <f>s_C*s_EF_w*(1/365)*s_ED_com*(s_ET_w_o+s_ET_w_i)*(1/24)*s_RadSpec!W6*s_RadSpec!R6*1</f>
        <v>1.0797487130267869E-2</v>
      </c>
      <c r="T6" s="65">
        <f>s_C*s_EF_w*(1/365)*s_ED_com*(s_ET_w_o+s_ET_w_i)*(1/24)*s_RadSpec!S6*s_RadSpec!N6*1</f>
        <v>3.7564212328767108E-3</v>
      </c>
      <c r="U6" s="58" t="str">
        <f>IFERROR(s_DL/(s_RadSpec!F6*s_EF_w*s_ED_com*(s_ET_w_o+s_ET_w_i)*(1/24)*s_IRA_w),".")</f>
        <v>.</v>
      </c>
      <c r="V6" s="58">
        <f>IFERROR(s_DL/(s_RadSpec!H6*s_EF_w*(1/365)*s_ED_com*(s_ET_w_o+s_ET_w_i)*(1/24)*s_GSF_a),".")</f>
        <v>1.5848284875453471E-2</v>
      </c>
      <c r="W6" s="58">
        <f t="shared" si="5"/>
        <v>1.5848284875453471E-2</v>
      </c>
      <c r="X6" s="65">
        <f t="shared" si="3"/>
        <v>1718.75</v>
      </c>
      <c r="Y6" s="65">
        <f t="shared" si="4"/>
        <v>0.3139269406392694</v>
      </c>
      <c r="Z6" s="61"/>
    </row>
    <row r="7" spans="1:26" x14ac:dyDescent="0.25">
      <c r="A7" s="64" t="s">
        <v>5</v>
      </c>
      <c r="B7" s="61" t="s">
        <v>274</v>
      </c>
      <c r="C7" s="58">
        <f>IFERROR((s_DL/(s_RadSpec!G7*s_EF_w*s_ED_com*s_IRS_w*(1/1000)))*1,".")</f>
        <v>375114.87893167278</v>
      </c>
      <c r="D7" s="58">
        <f>IFERROR(IF(A7="H-3",(s_DL/(s_RadSpec!F7*s_EF_w*s_ED_com*(s_ET_w_o+s_ET_w_i)*(1/24)*s_IRA_w*(1/17)*1000))*1,(s_DL/(s_RadSpec!F7*s_EF_w*s_ED_com*(s_ET_w_o+s_ET_w_i)*(1/24)*s_IRA_w*(1/s_PEF_wind)*1000))*1),".")</f>
        <v>8353417.3352033682</v>
      </c>
      <c r="E7" s="58">
        <f>IFERROR((s_DL/(s_RadSpec!E7*s_EF_w*(1/365)*s_ED_com*s_RadSpec!O7*(s_ET_w_o+s_ET_w_i)*(1/24)*s_RadSpec!T7))*1,".")</f>
        <v>839022.2014605056</v>
      </c>
      <c r="F7" s="58">
        <f t="shared" si="0"/>
        <v>251418.94187718927</v>
      </c>
      <c r="G7" s="65">
        <f t="shared" si="1"/>
        <v>13.75</v>
      </c>
      <c r="H7" s="65">
        <f t="shared" si="2"/>
        <v>5.5401465066476623E-3</v>
      </c>
      <c r="I7" s="65">
        <f>s_C*s_EF_w*(1/365)*s_ED_com*(s_ET_w_o+s_ET_w_i)*(1/24)*s_RadSpec!T7*s_RadSpec!O7*1</f>
        <v>5.4440494769088504E-3</v>
      </c>
      <c r="J7" s="58"/>
      <c r="K7" s="58">
        <f>IFERROR((s_DL/(s_RadSpec!E7*s_EF_w*(1/365)*s_ED_com*s_RadSpec!O7*(s_ET_w_o+s_ET_w_i)*(1/24)*s_RadSpec!T7))*1,".")</f>
        <v>839022.2014605056</v>
      </c>
      <c r="L7" s="58">
        <f>IFERROR((s_DL/(s_RadSpec!K7*s_EF_w*(1/365)*s_ED_com*s_RadSpec!P7*(s_ET_w_o+s_ET_w_i)*(1/24)*s_RadSpec!U7))*1,".")</f>
        <v>2327921.6300107753</v>
      </c>
      <c r="M7" s="58">
        <f>IFERROR((s_DL/(s_RadSpec!L7*s_EF_w*(1/365)*s_ED_com*s_RadSpec!Q7*(s_ET_w_o+s_ET_w_i)*(1/24)*s_RadSpec!V7))*1,".")</f>
        <v>1179112.0820385634</v>
      </c>
      <c r="N7" s="58">
        <f>IFERROR((s_DL/(s_RadSpec!M7*s_EF_w*(1/365)*s_ED_com*s_RadSpec!R7*(s_ET_w_o+s_ET_w_i)*(1/24)*s_RadSpec!W7))*1,".")</f>
        <v>918377.36308965657</v>
      </c>
      <c r="O7" s="58">
        <f>IFERROR((s_DL/(s_RadSpec!I7*s_EF_w*(1/365)*s_ED_com*s_RadSpec!N7*(s_ET_w_o+s_ET_w_i)*(1/24)*s_RadSpec!S7))*1,".")</f>
        <v>304692.64651778154</v>
      </c>
      <c r="P7" s="65">
        <f>s_C*s_EF_w*(1/365)*s_ED_com*(s_ET_w_o+s_ET_w_i)*(1/24)*s_RadSpec!T7*s_RadSpec!O7*1</f>
        <v>5.4440494769088504E-3</v>
      </c>
      <c r="Q7" s="65">
        <f>s_C*s_EF_w*(1/365)*s_ED_com*(s_ET_w_o+s_ET_w_i)*(1/24)*s_RadSpec!U7*s_RadSpec!P7*1</f>
        <v>3.4220432918540189E-3</v>
      </c>
      <c r="R7" s="65">
        <f>s_C*s_EF_w*(1/365)*s_ED_com*(s_ET_w_o+s_ET_w_i)*(1/24)*s_RadSpec!V7*s_RadSpec!Q7*1</f>
        <v>4.6709129511677281E-3</v>
      </c>
      <c r="S7" s="65">
        <f>s_C*s_EF_w*(1/365)*s_ED_com*(s_ET_w_o+s_ET_w_i)*(1/24)*s_RadSpec!W7*s_RadSpec!R7*1</f>
        <v>5.0776185241558167E-3</v>
      </c>
      <c r="T7" s="65">
        <f>s_C*s_EF_w*(1/365)*s_ED_com*(s_ET_w_o+s_ET_w_i)*(1/24)*s_RadSpec!S7*s_RadSpec!N7*1</f>
        <v>1.9996611449966122E-3</v>
      </c>
      <c r="U7" s="58">
        <f>IFERROR(s_DL/(s_RadSpec!F7*s_EF_w*s_ED_com*(s_ET_w_o+s_ET_w_i)*(1/24)*s_IRA_w),".")</f>
        <v>26.926054323314599</v>
      </c>
      <c r="V7" s="58">
        <f>IFERROR(s_DL/(s_RadSpec!H7*s_EF_w*(1/365)*s_ED_com*(s_ET_w_o+s_ET_w_i)*(1/24)*s_GSF_a),".")</f>
        <v>1.6523986943786755</v>
      </c>
      <c r="W7" s="58">
        <f t="shared" si="5"/>
        <v>1.556857433153167</v>
      </c>
      <c r="X7" s="65">
        <f t="shared" si="3"/>
        <v>1718.75</v>
      </c>
      <c r="Y7" s="65">
        <f t="shared" si="4"/>
        <v>0.3139269406392694</v>
      </c>
      <c r="Z7" s="61"/>
    </row>
    <row r="8" spans="1:26" x14ac:dyDescent="0.25">
      <c r="A8" s="64" t="s">
        <v>6</v>
      </c>
      <c r="B8" s="61" t="s">
        <v>274</v>
      </c>
      <c r="C8" s="58">
        <f>IFERROR((s_DL/(s_RadSpec!G8*s_EF_w*s_ED_com*s_IRS_w*(1/1000)))*1,".")</f>
        <v>2481820.6636388451</v>
      </c>
      <c r="D8" s="58">
        <f>IFERROR(IF(A8="H-3",(s_DL/(s_RadSpec!F8*s_EF_w*s_ED_com*(s_ET_w_o+s_ET_w_i)*(1/24)*s_IRA_w*(1/17)*1000))*1,(s_DL/(s_RadSpec!F8*s_EF_w*s_ED_com*(s_ET_w_o+s_ET_w_i)*(1/24)*s_IRA_w*(1/s_PEF_wind)*1000))*1),".")</f>
        <v>34354899.463089913</v>
      </c>
      <c r="E8" s="58">
        <f>IFERROR((s_DL/(s_RadSpec!E8*s_EF_w*(1/365)*s_ED_com*s_RadSpec!O8*(s_ET_w_o+s_ET_w_i)*(1/24)*s_RadSpec!T8))*1,".")</f>
        <v>3840.2491876324025</v>
      </c>
      <c r="F8" s="58">
        <f t="shared" si="0"/>
        <v>3833.8882559250369</v>
      </c>
      <c r="G8" s="65">
        <f t="shared" si="1"/>
        <v>13.75</v>
      </c>
      <c r="H8" s="65">
        <f t="shared" si="2"/>
        <v>5.5401465066476623E-3</v>
      </c>
      <c r="I8" s="65">
        <f>s_C*s_EF_w*(1/365)*s_ED_com*(s_ET_w_o+s_ET_w_i)*(1/24)*s_RadSpec!T8*s_RadSpec!O8*1</f>
        <v>9.4701293759512899E-3</v>
      </c>
      <c r="J8" s="58"/>
      <c r="K8" s="58">
        <f>IFERROR((s_DL/(s_RadSpec!E8*s_EF_w*(1/365)*s_ED_com*s_RadSpec!O8*(s_ET_w_o+s_ET_w_i)*(1/24)*s_RadSpec!T8))*1,".")</f>
        <v>3840.2491876324025</v>
      </c>
      <c r="L8" s="58">
        <f>IFERROR((s_DL/(s_RadSpec!K8*s_EF_w*(1/365)*s_ED_com*s_RadSpec!P8*(s_ET_w_o+s_ET_w_i)*(1/24)*s_RadSpec!U8))*1,".")</f>
        <v>32631.854502636783</v>
      </c>
      <c r="M8" s="58">
        <f>IFERROR((s_DL/(s_RadSpec!L8*s_EF_w*(1/365)*s_ED_com*s_RadSpec!Q8*(s_ET_w_o+s_ET_w_i)*(1/24)*s_RadSpec!V8))*1,".")</f>
        <v>8529.4966217584952</v>
      </c>
      <c r="N8" s="58">
        <f>IFERROR((s_DL/(s_RadSpec!M8*s_EF_w*(1/365)*s_ED_com*s_RadSpec!R8*(s_ET_w_o+s_ET_w_i)*(1/24)*s_RadSpec!W8))*1,".")</f>
        <v>5151.5870790326062</v>
      </c>
      <c r="O8" s="58">
        <f>IFERROR((s_DL/(s_RadSpec!I8*s_EF_w*(1/365)*s_ED_com*s_RadSpec!N8*(s_ET_w_o+s_ET_w_i)*(1/24)*s_RadSpec!S8))*1,".")</f>
        <v>46835.598583633044</v>
      </c>
      <c r="P8" s="65">
        <f>s_C*s_EF_w*(1/365)*s_ED_com*(s_ET_w_o+s_ET_w_i)*(1/24)*s_RadSpec!T8*s_RadSpec!O8*1</f>
        <v>9.4701293759512899E-3</v>
      </c>
      <c r="Q8" s="65">
        <f>s_C*s_EF_w*(1/365)*s_ED_com*(s_ET_w_o+s_ET_w_i)*(1/24)*s_RadSpec!U8*s_RadSpec!P8*1</f>
        <v>5.1588660578386607E-3</v>
      </c>
      <c r="R8" s="65">
        <f>s_C*s_EF_w*(1/365)*s_ED_com*(s_ET_w_o+s_ET_w_i)*(1/24)*s_RadSpec!V8*s_RadSpec!Q8*1</f>
        <v>7.0678408349641219E-3</v>
      </c>
      <c r="S8" s="65">
        <f>s_C*s_EF_w*(1/365)*s_ED_com*(s_ET_w_o+s_ET_w_i)*(1/24)*s_RadSpec!W8*s_RadSpec!R8*1</f>
        <v>7.7088960704868471E-3</v>
      </c>
      <c r="T8" s="65">
        <f>s_C*s_EF_w*(1/365)*s_ED_com*(s_ET_w_o+s_ET_w_i)*(1/24)*s_RadSpec!S8*s_RadSpec!N8*1</f>
        <v>2.7842329854316154E-3</v>
      </c>
      <c r="U8" s="58">
        <f>IFERROR(s_DL/(s_RadSpec!F8*s_EF_w*s_ED_com*(s_ET_w_o+s_ET_w_i)*(1/24)*s_IRA_w),".")</f>
        <v>110.738138907153</v>
      </c>
      <c r="V8" s="58">
        <f>IFERROR(s_DL/(s_RadSpec!H8*s_EF_w*(1/365)*s_ED_com*(s_ET_w_o+s_ET_w_i)*(1/24)*s_GSF_a),".")</f>
        <v>7.1770852382104094E-2</v>
      </c>
      <c r="W8" s="58">
        <f t="shared" si="5"/>
        <v>7.1724366871351211E-2</v>
      </c>
      <c r="X8" s="65">
        <f t="shared" si="3"/>
        <v>1718.75</v>
      </c>
      <c r="Y8" s="65">
        <f t="shared" si="4"/>
        <v>0.3139269406392694</v>
      </c>
      <c r="Z8" s="61"/>
    </row>
    <row r="9" spans="1:26" x14ac:dyDescent="0.25">
      <c r="A9" s="64" t="s">
        <v>7</v>
      </c>
      <c r="B9" s="61" t="s">
        <v>274</v>
      </c>
      <c r="C9" s="58">
        <f>IFERROR((s_DL/(s_RadSpec!G9*s_EF_w*s_ED_com*s_IRS_w*(1/1000)))*1,".")</f>
        <v>4387504.3875043867</v>
      </c>
      <c r="D9" s="58">
        <f>IFERROR(IF(A9="H-3",(s_DL/(s_RadSpec!F9*s_EF_w*s_ED_com*(s_ET_w_o+s_ET_w_i)*(1/24)*s_IRA_w*(1/17)*1000))*1,(s_DL/(s_RadSpec!F9*s_EF_w*s_ED_com*(s_ET_w_o+s_ET_w_i)*(1/24)*s_IRA_w*(1/s_PEF_wind)*1000))*1),".")</f>
        <v>123292788.10046062</v>
      </c>
      <c r="E9" s="58">
        <f>IFERROR((s_DL/(s_RadSpec!E9*s_EF_w*(1/365)*s_ED_com*s_RadSpec!O9*(s_ET_w_o+s_ET_w_i)*(1/24)*s_RadSpec!T9))*1,".")</f>
        <v>142.32921546470746</v>
      </c>
      <c r="F9" s="58">
        <f t="shared" si="0"/>
        <v>142.32443420699633</v>
      </c>
      <c r="G9" s="65">
        <f t="shared" si="1"/>
        <v>13.75</v>
      </c>
      <c r="H9" s="65">
        <f t="shared" si="2"/>
        <v>5.5401465066476623E-3</v>
      </c>
      <c r="I9" s="65">
        <f>s_C*s_EF_w*(1/365)*s_ED_com*(s_ET_w_o+s_ET_w_i)*(1/24)*s_RadSpec!T9*s_RadSpec!O9*1</f>
        <v>1.9229155974892428E-2</v>
      </c>
      <c r="J9" s="58"/>
      <c r="K9" s="58">
        <f>IFERROR((s_DL/(s_RadSpec!E9*s_EF_w*(1/365)*s_ED_com*s_RadSpec!O9*(s_ET_w_o+s_ET_w_i)*(1/24)*s_RadSpec!T9))*1,".")</f>
        <v>142.32921546470746</v>
      </c>
      <c r="L9" s="58">
        <f>IFERROR((s_DL/(s_RadSpec!K9*s_EF_w*(1/365)*s_ED_com*s_RadSpec!P9*(s_ET_w_o+s_ET_w_i)*(1/24)*s_RadSpec!U9))*1,".")</f>
        <v>1634.7519480009228</v>
      </c>
      <c r="M9" s="58">
        <f>IFERROR((s_DL/(s_RadSpec!L9*s_EF_w*(1/365)*s_ED_com*s_RadSpec!Q9*(s_ET_w_o+s_ET_w_i)*(1/24)*s_RadSpec!V9))*1,".")</f>
        <v>398.02075285935001</v>
      </c>
      <c r="N9" s="58">
        <f>IFERROR((s_DL/(s_RadSpec!M9*s_EF_w*(1/365)*s_ED_com*s_RadSpec!R9*(s_ET_w_o+s_ET_w_i)*(1/24)*s_RadSpec!W9))*1,".")</f>
        <v>202.64711260829387</v>
      </c>
      <c r="O9" s="58">
        <f>IFERROR((s_DL/(s_RadSpec!I9*s_EF_w*(1/365)*s_ED_com*s_RadSpec!N9*(s_ET_w_o+s_ET_w_i)*(1/24)*s_RadSpec!S9))*1,".")</f>
        <v>2841.3809065162591</v>
      </c>
      <c r="P9" s="65">
        <f>s_C*s_EF_w*(1/365)*s_ED_com*(s_ET_w_o+s_ET_w_i)*(1/24)*s_RadSpec!T9*s_RadSpec!O9*1</f>
        <v>1.9229155974892428E-2</v>
      </c>
      <c r="Q9" s="65">
        <f>s_C*s_EF_w*(1/365)*s_ED_com*(s_ET_w_o+s_ET_w_i)*(1/24)*s_RadSpec!U9*s_RadSpec!P9*1</f>
        <v>9.3884692527631923E-3</v>
      </c>
      <c r="R9" s="65">
        <f>s_C*s_EF_w*(1/365)*s_ED_com*(s_ET_w_o+s_ET_w_i)*(1/24)*s_RadSpec!V9*s_RadSpec!Q9*1</f>
        <v>1.3343104248897135E-2</v>
      </c>
      <c r="S9" s="65">
        <f>s_C*s_EF_w*(1/365)*s_ED_com*(s_ET_w_o+s_ET_w_i)*(1/24)*s_RadSpec!W9*s_RadSpec!R9*1</f>
        <v>1.618685787671233E-2</v>
      </c>
      <c r="T9" s="65">
        <f>s_C*s_EF_w*(1/365)*s_ED_com*(s_ET_w_o+s_ET_w_i)*(1/24)*s_RadSpec!S9*s_RadSpec!N9*1</f>
        <v>5.3003884062813207E-3</v>
      </c>
      <c r="U9" s="58">
        <f>IFERROR(s_DL/(s_RadSpec!F9*s_EF_w*s_ED_com*(s_ET_w_o+s_ET_w_i)*(1/24)*s_IRA_w),".")</f>
        <v>397.41679085941377</v>
      </c>
      <c r="V9" s="58">
        <f>IFERROR(s_DL/(s_RadSpec!H9*s_EF_w*(1/365)*s_ED_com*(s_ET_w_o+s_ET_w_i)*(1/24)*s_GSF_a),".")</f>
        <v>5.9960458952137592E-3</v>
      </c>
      <c r="W9" s="58">
        <f t="shared" si="5"/>
        <v>5.9959554309334953E-3</v>
      </c>
      <c r="X9" s="65">
        <f t="shared" si="3"/>
        <v>1718.75</v>
      </c>
      <c r="Y9" s="65">
        <f t="shared" si="4"/>
        <v>0.3139269406392694</v>
      </c>
      <c r="Z9" s="61"/>
    </row>
    <row r="10" spans="1:26" x14ac:dyDescent="0.25">
      <c r="A10" s="66" t="s">
        <v>8</v>
      </c>
      <c r="B10" s="61" t="s">
        <v>261</v>
      </c>
      <c r="C10" s="58">
        <f>IFERROR((s_DL/(s_RadSpec!G10*s_EF_w*s_ED_com*s_IRS_w*(1/1000)))*1,".")</f>
        <v>36132.389073565544</v>
      </c>
      <c r="D10" s="58">
        <f>IFERROR(IF(A10="H-3",(s_DL/(s_RadSpec!F10*s_EF_w*s_ED_com*(s_ET_w_o+s_ET_w_i)*(1/24)*s_IRA_w*(1/17)*1000))*1,(s_DL/(s_RadSpec!F10*s_EF_w*s_ED_com*(s_ET_w_o+s_ET_w_i)*(1/24)*s_IRA_w*(1/s_PEF_wind)*1000))*1),".")</f>
        <v>29246976.761143692</v>
      </c>
      <c r="E10" s="58">
        <f>IFERROR((s_DL/(s_RadSpec!E10*s_EF_w*(1/365)*s_ED_com*s_RadSpec!O10*(s_ET_w_o+s_ET_w_i)*(1/24)*s_RadSpec!T10))*1,".")</f>
        <v>2863954.6771756485</v>
      </c>
      <c r="F10" s="58">
        <f t="shared" si="0"/>
        <v>35638.732740128748</v>
      </c>
      <c r="G10" s="65">
        <f t="shared" si="1"/>
        <v>13.75</v>
      </c>
      <c r="H10" s="65">
        <f t="shared" si="2"/>
        <v>5.5401465066476623E-3</v>
      </c>
      <c r="I10" s="65">
        <f>s_C*s_EF_w*(1/365)*s_ED_com*(s_ET_w_o+s_ET_w_i)*(1/24)*s_RadSpec!T10*s_RadSpec!O10*1</f>
        <v>1.0049490477781491E-2</v>
      </c>
      <c r="J10" s="58"/>
      <c r="K10" s="58">
        <f>IFERROR((s_DL/(s_RadSpec!E10*s_EF_w*(1/365)*s_ED_com*s_RadSpec!O10*(s_ET_w_o+s_ET_w_i)*(1/24)*s_RadSpec!T10))*1,".")</f>
        <v>2863954.6771756485</v>
      </c>
      <c r="L10" s="58">
        <f>IFERROR((s_DL/(s_RadSpec!K10*s_EF_w*(1/365)*s_ED_com*s_RadSpec!P10*(s_ET_w_o+s_ET_w_i)*(1/24)*s_RadSpec!U10))*1,".")</f>
        <v>9652106.6592278164</v>
      </c>
      <c r="M10" s="58">
        <f>IFERROR((s_DL/(s_RadSpec!L10*s_EF_w*(1/365)*s_ED_com*s_RadSpec!Q10*(s_ET_w_o+s_ET_w_i)*(1/24)*s_RadSpec!V10))*1,".")</f>
        <v>3951910.4508750853</v>
      </c>
      <c r="N10" s="58">
        <f>IFERROR((s_DL/(s_RadSpec!M10*s_EF_w*(1/365)*s_ED_com*s_RadSpec!R10*(s_ET_w_o+s_ET_w_i)*(1/24)*s_RadSpec!W10))*1,".")</f>
        <v>2965933.1709933337</v>
      </c>
      <c r="O10" s="58">
        <f>IFERROR((s_DL/(s_RadSpec!I10*s_EF_w*(1/365)*s_ED_com*s_RadSpec!N10*(s_ET_w_o+s_ET_w_i)*(1/24)*s_RadSpec!S10))*1,".")</f>
        <v>1781016.290478206</v>
      </c>
      <c r="P10" s="65">
        <f>s_C*s_EF_w*(1/365)*s_ED_com*(s_ET_w_o+s_ET_w_i)*(1/24)*s_RadSpec!T10*s_RadSpec!O10*1</f>
        <v>1.0049490477781491E-2</v>
      </c>
      <c r="Q10" s="65">
        <f>s_C*s_EF_w*(1/365)*s_ED_com*(s_ET_w_o+s_ET_w_i)*(1/24)*s_RadSpec!U10*s_RadSpec!P10*1</f>
        <v>6.4491512805241241E-3</v>
      </c>
      <c r="R10" s="65">
        <f>s_C*s_EF_w*(1/365)*s_ED_com*(s_ET_w_o+s_ET_w_i)*(1/24)*s_RadSpec!V10*s_RadSpec!Q10*1</f>
        <v>9.0307698421834472E-3</v>
      </c>
      <c r="S10" s="65">
        <f>s_C*s_EF_w*(1/365)*s_ED_com*(s_ET_w_o+s_ET_w_i)*(1/24)*s_RadSpec!W10*s_RadSpec!R10*1</f>
        <v>9.8738284066330218E-3</v>
      </c>
      <c r="T10" s="65">
        <f>s_C*s_EF_w*(1/365)*s_ED_com*(s_ET_w_o+s_ET_w_i)*(1/24)*s_RadSpec!S10*s_RadSpec!N10*1</f>
        <v>3.8363062390443414E-3</v>
      </c>
      <c r="U10" s="58">
        <f>IFERROR(s_DL/(s_RadSpec!F10*s_EF_w*s_ED_com*(s_ET_w_o+s_ET_w_i)*(1/24)*s_IRA_w),".")</f>
        <v>94.273475568439608</v>
      </c>
      <c r="V10" s="58">
        <f>IFERROR(s_DL/(s_RadSpec!H10*s_EF_w*(1/365)*s_ED_com*(s_ET_w_o+s_ET_w_i)*(1/24)*s_GSF_a),".")</f>
        <v>4.5353070547840248</v>
      </c>
      <c r="W10" s="58">
        <f t="shared" si="5"/>
        <v>4.3271371984706724</v>
      </c>
      <c r="X10" s="65">
        <f t="shared" si="3"/>
        <v>1718.75</v>
      </c>
      <c r="Y10" s="65">
        <f t="shared" si="4"/>
        <v>0.3139269406392694</v>
      </c>
      <c r="Z10" s="61"/>
    </row>
    <row r="11" spans="1:26" x14ac:dyDescent="0.25">
      <c r="A11" s="64" t="s">
        <v>9</v>
      </c>
      <c r="B11" s="61" t="s">
        <v>274</v>
      </c>
      <c r="C11" s="58" t="str">
        <f>IFERROR((s_DL/(s_RadSpec!G11*s_EF_w*s_ED_com*s_IRS_w*(1/1000)))*1,".")</f>
        <v>.</v>
      </c>
      <c r="D11" s="58" t="str">
        <f>IFERROR(IF(A11="H-3",(s_DL/(s_RadSpec!F11*s_EF_w*s_ED_com*(s_ET_w_o+s_ET_w_i)*(1/24)*s_IRA_w*(1/17)*1000))*1,(s_DL/(s_RadSpec!F11*s_EF_w*s_ED_com*(s_ET_w_o+s_ET_w_i)*(1/24)*s_IRA_w*(1/s_PEF_wind)*1000))*1),".")</f>
        <v>.</v>
      </c>
      <c r="E11" s="58">
        <f>IFERROR((s_DL/(s_RadSpec!E11*s_EF_w*(1/365)*s_ED_com*s_RadSpec!O11*(s_ET_w_o+s_ET_w_i)*(1/24)*s_RadSpec!T11))*1,".")</f>
        <v>55849.919651872362</v>
      </c>
      <c r="F11" s="58">
        <f t="shared" si="0"/>
        <v>55849.919651872355</v>
      </c>
      <c r="G11" s="65">
        <f t="shared" si="1"/>
        <v>13.75</v>
      </c>
      <c r="H11" s="65">
        <f t="shared" si="2"/>
        <v>5.5401465066476623E-3</v>
      </c>
      <c r="I11" s="65">
        <f>s_C*s_EF_w*(1/365)*s_ED_com*(s_ET_w_o+s_ET_w_i)*(1/24)*s_RadSpec!T11*s_RadSpec!O11*1</f>
        <v>3.3608648939027663E-3</v>
      </c>
      <c r="J11" s="58"/>
      <c r="K11" s="58">
        <f>IFERROR((s_DL/(s_RadSpec!E11*s_EF_w*(1/365)*s_ED_com*s_RadSpec!O11*(s_ET_w_o+s_ET_w_i)*(1/24)*s_RadSpec!T11))*1,".")</f>
        <v>55849.919651872362</v>
      </c>
      <c r="L11" s="58">
        <f>IFERROR((s_DL/(s_RadSpec!K11*s_EF_w*(1/365)*s_ED_com*s_RadSpec!P11*(s_ET_w_o+s_ET_w_i)*(1/24)*s_RadSpec!U11))*1,".")</f>
        <v>294659.16359236796</v>
      </c>
      <c r="M11" s="58">
        <f>IFERROR((s_DL/(s_RadSpec!L11*s_EF_w*(1/365)*s_ED_com*s_RadSpec!Q11*(s_ET_w_o+s_ET_w_i)*(1/24)*s_RadSpec!V11))*1,".")</f>
        <v>81809.179512336355</v>
      </c>
      <c r="N11" s="58">
        <f>IFERROR((s_DL/(s_RadSpec!M11*s_EF_w*(1/365)*s_ED_com*s_RadSpec!R11*(s_ET_w_o+s_ET_w_i)*(1/24)*s_RadSpec!W11))*1,".")</f>
        <v>54299.464199351918</v>
      </c>
      <c r="O11" s="58">
        <f>IFERROR((s_DL/(s_RadSpec!I11*s_EF_w*(1/365)*s_ED_com*s_RadSpec!N11*(s_ET_w_o+s_ET_w_i)*(1/24)*s_RadSpec!S11))*1,".")</f>
        <v>557208.4150304388</v>
      </c>
      <c r="P11" s="65">
        <f>s_C*s_EF_w*(1/365)*s_ED_com*(s_ET_w_o+s_ET_w_i)*(1/24)*s_RadSpec!T11*s_RadSpec!O11*1</f>
        <v>3.3608648939027663E-3</v>
      </c>
      <c r="Q11" s="65">
        <f>s_C*s_EF_w*(1/365)*s_ED_com*(s_ET_w_o+s_ET_w_i)*(1/24)*s_RadSpec!U11*s_RadSpec!P11*1</f>
        <v>2.6561162243150683E-3</v>
      </c>
      <c r="R11" s="65">
        <f>s_C*s_EF_w*(1/365)*s_ED_com*(s_ET_w_o+s_ET_w_i)*(1/24)*s_RadSpec!V11*s_RadSpec!Q11*1</f>
        <v>3.4224191959888986E-3</v>
      </c>
      <c r="S11" s="65">
        <f>s_C*s_EF_w*(1/365)*s_ED_com*(s_ET_w_o+s_ET_w_i)*(1/24)*s_RadSpec!W11*s_RadSpec!R11*1</f>
        <v>3.5928863254025461E-3</v>
      </c>
      <c r="T11" s="65">
        <f>s_C*s_EF_w*(1/365)*s_ED_com*(s_ET_w_o+s_ET_w_i)*(1/24)*s_RadSpec!S11*s_RadSpec!N11*1</f>
        <v>1.4267751968764476E-3</v>
      </c>
      <c r="U11" s="58" t="str">
        <f>IFERROR(s_DL/(s_RadSpec!F11*s_EF_w*s_ED_com*(s_ET_w_o+s_ET_w_i)*(1/24)*s_IRA_w),".")</f>
        <v>.</v>
      </c>
      <c r="V11" s="58">
        <f>IFERROR(s_DL/(s_RadSpec!H11*s_EF_w*(1/365)*s_ED_com*(s_ET_w_o+s_ET_w_i)*(1/24)*s_GSF_a),".")</f>
        <v>0.34105509051975863</v>
      </c>
      <c r="W11" s="58">
        <f t="shared" si="5"/>
        <v>0.34105509051975863</v>
      </c>
      <c r="X11" s="65">
        <f t="shared" si="3"/>
        <v>1718.75</v>
      </c>
      <c r="Y11" s="65">
        <f t="shared" si="4"/>
        <v>0.3139269406392694</v>
      </c>
      <c r="Z11" s="61"/>
    </row>
    <row r="12" spans="1:26" x14ac:dyDescent="0.25">
      <c r="A12" s="64" t="s">
        <v>10</v>
      </c>
      <c r="B12" s="61" t="s">
        <v>274</v>
      </c>
      <c r="C12" s="58" t="str">
        <f>IFERROR((s_DL/(s_RadSpec!G12*s_EF_w*s_ED_com*s_IRS_w*(1/1000)))*1,".")</f>
        <v>.</v>
      </c>
      <c r="D12" s="58" t="str">
        <f>IFERROR(IF(A12="H-3",(s_DL/(s_RadSpec!F12*s_EF_w*s_ED_com*(s_ET_w_o+s_ET_w_i)*(1/24)*s_IRA_w*(1/17)*1000))*1,(s_DL/(s_RadSpec!F12*s_EF_w*s_ED_com*(s_ET_w_o+s_ET_w_i)*(1/24)*s_IRA_w*(1/s_PEF_wind)*1000))*1),".")</f>
        <v>.</v>
      </c>
      <c r="E12" s="58">
        <f>IFERROR((s_DL/(s_RadSpec!E12*s_EF_w*(1/365)*s_ED_com*s_RadSpec!O12*(s_ET_w_o+s_ET_w_i)*(1/24)*s_RadSpec!T12))*1,".")</f>
        <v>5817.0061170679046</v>
      </c>
      <c r="F12" s="58">
        <f t="shared" si="0"/>
        <v>5817.0061170679046</v>
      </c>
      <c r="G12" s="65">
        <f t="shared" si="1"/>
        <v>13.75</v>
      </c>
      <c r="H12" s="65">
        <f t="shared" si="2"/>
        <v>5.5401465066476623E-3</v>
      </c>
      <c r="I12" s="65">
        <f>s_C*s_EF_w*(1/365)*s_ED_com*(s_ET_w_o+s_ET_w_i)*(1/24)*s_RadSpec!T12*s_RadSpec!O12*1</f>
        <v>7.0143877967459014E-3</v>
      </c>
      <c r="J12" s="58"/>
      <c r="K12" s="58">
        <f>IFERROR((s_DL/(s_RadSpec!E12*s_EF_w*(1/365)*s_ED_com*s_RadSpec!O12*(s_ET_w_o+s_ET_w_i)*(1/24)*s_RadSpec!T12))*1,".")</f>
        <v>5817.0061170679046</v>
      </c>
      <c r="L12" s="58">
        <f>IFERROR((s_DL/(s_RadSpec!K12*s_EF_w*(1/365)*s_ED_com*s_RadSpec!P12*(s_ET_w_o+s_ET_w_i)*(1/24)*s_RadSpec!U12))*1,".")</f>
        <v>46132.546022738221</v>
      </c>
      <c r="M12" s="58">
        <f>IFERROR((s_DL/(s_RadSpec!L12*s_EF_w*(1/365)*s_ED_com*s_RadSpec!Q12*(s_ET_w_o+s_ET_w_i)*(1/24)*s_RadSpec!V12))*1,".")</f>
        <v>11990.339574497104</v>
      </c>
      <c r="N12" s="58">
        <f>IFERROR((s_DL/(s_RadSpec!M12*s_EF_w*(1/365)*s_ED_com*s_RadSpec!R12*(s_ET_w_o+s_ET_w_i)*(1/24)*s_RadSpec!W12))*1,".")</f>
        <v>7139.9101825097378</v>
      </c>
      <c r="O12" s="58">
        <f>IFERROR((s_DL/(s_RadSpec!I12*s_EF_w*(1/365)*s_ED_com*s_RadSpec!N12*(s_ET_w_o+s_ET_w_i)*(1/24)*s_RadSpec!S12))*1,".")</f>
        <v>63371.053072242394</v>
      </c>
      <c r="P12" s="65">
        <f>s_C*s_EF_w*(1/365)*s_ED_com*(s_ET_w_o+s_ET_w_i)*(1/24)*s_RadSpec!T12*s_RadSpec!O12*1</f>
        <v>7.0143877967459014E-3</v>
      </c>
      <c r="Q12" s="65">
        <f>s_C*s_EF_w*(1/365)*s_ED_com*(s_ET_w_o+s_ET_w_i)*(1/24)*s_RadSpec!U12*s_RadSpec!P12*1</f>
        <v>3.9097753827558417E-3</v>
      </c>
      <c r="R12" s="65">
        <f>s_C*s_EF_w*(1/365)*s_ED_com*(s_ET_w_o+s_ET_w_i)*(1/24)*s_RadSpec!V12*s_RadSpec!Q12*1</f>
        <v>5.392141849500689E-3</v>
      </c>
      <c r="S12" s="65">
        <f>s_C*s_EF_w*(1/365)*s_ED_com*(s_ET_w_o+s_ET_w_i)*(1/24)*s_RadSpec!W12*s_RadSpec!R12*1</f>
        <v>6.1056515121434727E-3</v>
      </c>
      <c r="T12" s="65">
        <f>s_C*s_EF_w*(1/365)*s_ED_com*(s_ET_w_o+s_ET_w_i)*(1/24)*s_RadSpec!S12*s_RadSpec!N12*1</f>
        <v>2.2648962097655263E-3</v>
      </c>
      <c r="U12" s="58" t="str">
        <f>IFERROR(s_DL/(s_RadSpec!F12*s_EF_w*s_ED_com*(s_ET_w_o+s_ET_w_i)*(1/24)*s_IRA_w),".")</f>
        <v>.</v>
      </c>
      <c r="V12" s="58">
        <f>IFERROR(s_DL/(s_RadSpec!H12*s_EF_w*(1/365)*s_ED_com*(s_ET_w_o+s_ET_w_i)*(1/24)*s_GSF_a),".")</f>
        <v>7.6676054523327028E-2</v>
      </c>
      <c r="W12" s="58">
        <f t="shared" si="5"/>
        <v>7.6676054523327028E-2</v>
      </c>
      <c r="X12" s="65">
        <f t="shared" si="3"/>
        <v>1718.75</v>
      </c>
      <c r="Y12" s="65">
        <f t="shared" si="4"/>
        <v>0.3139269406392694</v>
      </c>
      <c r="Z12" s="61"/>
    </row>
    <row r="13" spans="1:26" x14ac:dyDescent="0.25">
      <c r="A13" s="64" t="s">
        <v>11</v>
      </c>
      <c r="B13" s="61" t="s">
        <v>274</v>
      </c>
      <c r="C13" s="58">
        <f>IFERROR((s_DL/(s_RadSpec!G13*s_EF_w*s_ED_com*s_IRS_w*(1/1000)))*1,".")</f>
        <v>4592.5279570139382</v>
      </c>
      <c r="D13" s="58">
        <f>IFERROR(IF(A13="H-3",(s_DL/(s_RadSpec!F13*s_EF_w*s_ED_com*(s_ET_w_o+s_ET_w_i)*(1/24)*s_IRA_w*(1/17)*1000))*1,(s_DL/(s_RadSpec!F13*s_EF_w*s_ED_com*(s_ET_w_o+s_ET_w_i)*(1/24)*s_IRA_w*(1/s_PEF_wind)*1000))*1),".")</f>
        <v>96793.565947594587</v>
      </c>
      <c r="E13" s="58">
        <f>IFERROR((s_DL/(s_RadSpec!E13*s_EF_w*(1/365)*s_ED_com*s_RadSpec!O13*(s_ET_w_o+s_ET_w_i)*(1/24)*s_RadSpec!T13))*1,".")</f>
        <v>408512.06095965597</v>
      </c>
      <c r="F13" s="58">
        <f t="shared" si="0"/>
        <v>4337.9398588863387</v>
      </c>
      <c r="G13" s="65">
        <f t="shared" si="1"/>
        <v>13.75</v>
      </c>
      <c r="H13" s="65">
        <f t="shared" si="2"/>
        <v>5.5401465066476623E-3</v>
      </c>
      <c r="I13" s="65">
        <f>s_C*s_EF_w*(1/365)*s_ED_com*(s_ET_w_o+s_ET_w_i)*(1/24)*s_RadSpec!T13*s_RadSpec!O13*1</f>
        <v>9.125649935006493E-4</v>
      </c>
      <c r="J13" s="58"/>
      <c r="K13" s="58">
        <f>IFERROR((s_DL/(s_RadSpec!E13*s_EF_w*(1/365)*s_ED_com*s_RadSpec!O13*(s_ET_w_o+s_ET_w_i)*(1/24)*s_RadSpec!T13))*1,".")</f>
        <v>408512.06095965597</v>
      </c>
      <c r="L13" s="58">
        <f>IFERROR((s_DL/(s_RadSpec!K13*s_EF_w*(1/365)*s_ED_com*s_RadSpec!P13*(s_ET_w_o+s_ET_w_i)*(1/24)*s_RadSpec!U13))*1,".")</f>
        <v>2665201.7249316075</v>
      </c>
      <c r="M13" s="58">
        <f>IFERROR((s_DL/(s_RadSpec!L13*s_EF_w*(1/365)*s_ED_com*s_RadSpec!Q13*(s_ET_w_o+s_ET_w_i)*(1/24)*s_RadSpec!V13))*1,".")</f>
        <v>664354.18752091157</v>
      </c>
      <c r="N13" s="58">
        <f>IFERROR((s_DL/(s_RadSpec!M13*s_EF_w*(1/365)*s_ED_com*s_RadSpec!R13*(s_ET_w_o+s_ET_w_i)*(1/24)*s_RadSpec!W13))*1,".")</f>
        <v>438136.88174023299</v>
      </c>
      <c r="O13" s="58">
        <f>IFERROR((s_DL/(s_RadSpec!I13*s_EF_w*(1/365)*s_ED_com*s_RadSpec!N13*(s_ET_w_o+s_ET_w_i)*(1/24)*s_RadSpec!S13))*1,".")</f>
        <v>20150208.722128104</v>
      </c>
      <c r="P13" s="65">
        <f>s_C*s_EF_w*(1/365)*s_ED_com*(s_ET_w_o+s_ET_w_i)*(1/24)*s_RadSpec!T13*s_RadSpec!O13*1</f>
        <v>9.125649935006493E-4</v>
      </c>
      <c r="Q13" s="65">
        <f>s_C*s_EF_w*(1/365)*s_ED_com*(s_ET_w_o+s_ET_w_i)*(1/24)*s_RadSpec!U13*s_RadSpec!P13*1</f>
        <v>4.1845793257553671E-4</v>
      </c>
      <c r="R13" s="65">
        <f>s_C*s_EF_w*(1/365)*s_ED_com*(s_ET_w_o+s_ET_w_i)*(1/24)*s_RadSpec!V13*s_RadSpec!Q13*1</f>
        <v>7.043644472762028E-4</v>
      </c>
      <c r="S13" s="65">
        <f>s_C*s_EF_w*(1/365)*s_ED_com*(s_ET_w_o+s_ET_w_i)*(1/24)*s_RadSpec!W13*s_RadSpec!R13*1</f>
        <v>8.5323821233882456E-4</v>
      </c>
      <c r="T13" s="65">
        <f>s_C*s_EF_w*(1/365)*s_ED_com*(s_ET_w_o+s_ET_w_i)*(1/24)*s_RadSpec!S13*s_RadSpec!N13*1</f>
        <v>4.3496681259709098E-5</v>
      </c>
      <c r="U13" s="58">
        <f>IFERROR(s_DL/(s_RadSpec!F13*s_EF_w*s_ED_com*(s_ET_w_o+s_ET_w_i)*(1/24)*s_IRA_w),".")</f>
        <v>0.31200031200031197</v>
      </c>
      <c r="V13" s="58">
        <f>IFERROR(s_DL/(s_RadSpec!H13*s_EF_w*(1/365)*s_ED_com*(s_ET_w_o+s_ET_w_i)*(1/24)*s_GSF_a),".")</f>
        <v>0.49571960831360268</v>
      </c>
      <c r="W13" s="58">
        <f t="shared" si="5"/>
        <v>0.19148304823088572</v>
      </c>
      <c r="X13" s="65">
        <f t="shared" si="3"/>
        <v>1718.75</v>
      </c>
      <c r="Y13" s="65">
        <f t="shared" si="4"/>
        <v>0.3139269406392694</v>
      </c>
      <c r="Z13" s="61"/>
    </row>
    <row r="14" spans="1:26" x14ac:dyDescent="0.25">
      <c r="A14" s="64" t="s">
        <v>12</v>
      </c>
      <c r="B14" s="61" t="s">
        <v>274</v>
      </c>
      <c r="C14" s="58">
        <f>IFERROR((s_DL/(s_RadSpec!G14*s_EF_w*s_ED_com*s_IRS_w*(1/1000)))*1,".")</f>
        <v>508696.16087007389</v>
      </c>
      <c r="D14" s="58">
        <f>IFERROR(IF(A14="H-3",(s_DL/(s_RadSpec!F14*s_EF_w*s_ED_com*(s_ET_w_o+s_ET_w_i)*(1/24)*s_IRA_w*(1/17)*1000))*1,(s_DL/(s_RadSpec!F14*s_EF_w*s_ED_com*(s_ET_w_o+s_ET_w_i)*(1/24)*s_IRA_w*(1/s_PEF_wind)*1000))*1),".")</f>
        <v>267455905.90782714</v>
      </c>
      <c r="E14" s="58">
        <f>IFERROR((s_DL/(s_RadSpec!E14*s_EF_w*(1/365)*s_ED_com*s_RadSpec!O14*(s_ET_w_o+s_ET_w_i)*(1/24)*s_RadSpec!T14))*1,".")</f>
        <v>4039.5546153835076</v>
      </c>
      <c r="F14" s="58">
        <f t="shared" si="0"/>
        <v>4007.669196537744</v>
      </c>
      <c r="G14" s="65">
        <f t="shared" si="1"/>
        <v>13.75</v>
      </c>
      <c r="H14" s="65">
        <f t="shared" si="2"/>
        <v>5.5401465066476623E-3</v>
      </c>
      <c r="I14" s="65">
        <f>s_C*s_EF_w*(1/365)*s_ED_com*(s_ET_w_o+s_ET_w_i)*(1/24)*s_RadSpec!T14*s_RadSpec!O14*1</f>
        <v>6.0790140937829326E-3</v>
      </c>
      <c r="J14" s="58"/>
      <c r="K14" s="58">
        <f>IFERROR((s_DL/(s_RadSpec!E14*s_EF_w*(1/365)*s_ED_com*s_RadSpec!O14*(s_ET_w_o+s_ET_w_i)*(1/24)*s_RadSpec!T14))*1,".")</f>
        <v>4039.5546153835076</v>
      </c>
      <c r="L14" s="58">
        <f>IFERROR((s_DL/(s_RadSpec!K14*s_EF_w*(1/365)*s_ED_com*s_RadSpec!P14*(s_ET_w_o+s_ET_w_i)*(1/24)*s_RadSpec!U14))*1,".")</f>
        <v>31482.328116433586</v>
      </c>
      <c r="M14" s="58">
        <f>IFERROR((s_DL/(s_RadSpec!L14*s_EF_w*(1/365)*s_ED_com*s_RadSpec!Q14*(s_ET_w_o+s_ET_w_i)*(1/24)*s_RadSpec!V14))*1,".")</f>
        <v>8374.1783912073406</v>
      </c>
      <c r="N14" s="58">
        <f>IFERROR((s_DL/(s_RadSpec!M14*s_EF_w*(1/365)*s_ED_com*s_RadSpec!R14*(s_ET_w_o+s_ET_w_i)*(1/24)*s_RadSpec!W14))*1,".")</f>
        <v>5020.1690841273212</v>
      </c>
      <c r="O14" s="58">
        <f>IFERROR((s_DL/(s_RadSpec!I14*s_EF_w*(1/365)*s_ED_com*s_RadSpec!N14*(s_ET_w_o+s_ET_w_i)*(1/24)*s_RadSpec!S14))*1,".")</f>
        <v>88252.633813528475</v>
      </c>
      <c r="P14" s="65">
        <f>s_C*s_EF_w*(1/365)*s_ED_com*(s_ET_w_o+s_ET_w_i)*(1/24)*s_RadSpec!T14*s_RadSpec!O14*1</f>
        <v>6.0790140937829326E-3</v>
      </c>
      <c r="Q14" s="65">
        <f>s_C*s_EF_w*(1/365)*s_ED_com*(s_ET_w_o+s_ET_w_i)*(1/24)*s_RadSpec!U14*s_RadSpec!P14*1</f>
        <v>3.3472841024958975E-3</v>
      </c>
      <c r="R14" s="65">
        <f>s_C*s_EF_w*(1/365)*s_ED_com*(s_ET_w_o+s_ET_w_i)*(1/24)*s_RadSpec!V14*s_RadSpec!Q14*1</f>
        <v>4.5273724439150263E-3</v>
      </c>
      <c r="S14" s="65">
        <f>s_C*s_EF_w*(1/365)*s_ED_com*(s_ET_w_o+s_ET_w_i)*(1/24)*s_RadSpec!W14*s_RadSpec!R14*1</f>
        <v>5.16648401826484E-3</v>
      </c>
      <c r="T14" s="65">
        <f>s_C*s_EF_w*(1/365)*s_ED_com*(s_ET_w_o+s_ET_w_i)*(1/24)*s_RadSpec!S14*s_RadSpec!N14*1</f>
        <v>1.1996276100545281E-3</v>
      </c>
      <c r="U14" s="58">
        <f>IFERROR(s_DL/(s_RadSpec!F14*s_EF_w*s_ED_com*(s_ET_w_o+s_ET_w_i)*(1/24)*s_IRA_w),".")</f>
        <v>862.10612526401997</v>
      </c>
      <c r="V14" s="58">
        <f>IFERROR(s_DL/(s_RadSpec!H14*s_EF_w*(1/365)*s_ED_com*(s_ET_w_o+s_ET_w_i)*(1/24)*s_GSF_a),".")</f>
        <v>4.5989089875911354E-2</v>
      </c>
      <c r="W14" s="58">
        <f t="shared" si="5"/>
        <v>4.5986636716715421E-2</v>
      </c>
      <c r="X14" s="65">
        <f t="shared" si="3"/>
        <v>1718.75</v>
      </c>
      <c r="Y14" s="65">
        <f t="shared" si="4"/>
        <v>0.3139269406392694</v>
      </c>
      <c r="Z14" s="61"/>
    </row>
    <row r="15" spans="1:26" x14ac:dyDescent="0.25">
      <c r="A15" s="64" t="s">
        <v>13</v>
      </c>
      <c r="B15" s="61" t="s">
        <v>274</v>
      </c>
      <c r="C15" s="58">
        <f>IFERROR((s_DL/(s_RadSpec!G15*s_EF_w*s_ED_com*s_IRS_w*(1/1000)))*1,".")</f>
        <v>8666675.3333420008</v>
      </c>
      <c r="D15" s="58">
        <f>IFERROR(IF(A15="H-3",(s_DL/(s_RadSpec!F15*s_EF_w*s_ED_com*(s_ET_w_o+s_ET_w_i)*(1/24)*s_IRA_w*(1/17)*1000))*1,(s_DL/(s_RadSpec!F15*s_EF_w*s_ED_com*(s_ET_w_o+s_ET_w_i)*(1/24)*s_IRA_w*(1/s_PEF_wind)*1000))*1),".")</f>
        <v>17472764053.577248</v>
      </c>
      <c r="E15" s="58" t="str">
        <f>IFERROR((s_DL/(s_RadSpec!E15*s_EF_w*(1/365)*s_ED_com*s_RadSpec!O15*(s_ET_w_o+s_ET_w_i)*(1/24)*s_RadSpec!T15))*1,".")</f>
        <v>.</v>
      </c>
      <c r="F15" s="58">
        <f t="shared" si="0"/>
        <v>8662378.7021052148</v>
      </c>
      <c r="G15" s="65">
        <f t="shared" si="1"/>
        <v>13.75</v>
      </c>
      <c r="H15" s="65">
        <f t="shared" si="2"/>
        <v>5.5401465066476623E-3</v>
      </c>
      <c r="I15" s="65">
        <f>s_C*s_EF_w*(1/365)*s_ED_com*(s_ET_w_o+s_ET_w_i)*(1/24)*s_RadSpec!T15*s_RadSpec!O15*1</f>
        <v>0</v>
      </c>
      <c r="J15" s="58"/>
      <c r="K15" s="58" t="str">
        <f>IFERROR((s_DL/(s_RadSpec!E15*s_EF_w*(1/365)*s_ED_com*s_RadSpec!O15*(s_ET_w_o+s_ET_w_i)*(1/24)*s_RadSpec!T15))*1,".")</f>
        <v>.</v>
      </c>
      <c r="L15" s="58" t="str">
        <f>IFERROR((s_DL/(s_RadSpec!K15*s_EF_w*(1/365)*s_ED_com*s_RadSpec!P15*(s_ET_w_o+s_ET_w_i)*(1/24)*s_RadSpec!U15))*1,".")</f>
        <v>.</v>
      </c>
      <c r="M15" s="58" t="str">
        <f>IFERROR((s_DL/(s_RadSpec!L15*s_EF_w*(1/365)*s_ED_com*s_RadSpec!Q15*(s_ET_w_o+s_ET_w_i)*(1/24)*s_RadSpec!V15))*1,".")</f>
        <v>.</v>
      </c>
      <c r="N15" s="58" t="str">
        <f>IFERROR((s_DL/(s_RadSpec!M15*s_EF_w*(1/365)*s_ED_com*s_RadSpec!R15*(s_ET_w_o+s_ET_w_i)*(1/24)*s_RadSpec!W15))*1,".")</f>
        <v>.</v>
      </c>
      <c r="O15" s="58" t="str">
        <f>IFERROR((s_DL/(s_RadSpec!I15*s_EF_w*(1/365)*s_ED_com*s_RadSpec!N15*(s_ET_w_o+s_ET_w_i)*(1/24)*s_RadSpec!S15))*1,".")</f>
        <v>.</v>
      </c>
      <c r="P15" s="65">
        <f>s_C*s_EF_w*(1/365)*s_ED_com*(s_ET_w_o+s_ET_w_i)*(1/24)*s_RadSpec!T15*s_RadSpec!O15*1</f>
        <v>0</v>
      </c>
      <c r="Q15" s="65">
        <f>s_C*s_EF_w*(1/365)*s_ED_com*(s_ET_w_o+s_ET_w_i)*(1/24)*s_RadSpec!U15*s_RadSpec!P15*1</f>
        <v>0</v>
      </c>
      <c r="R15" s="65">
        <f>s_C*s_EF_w*(1/365)*s_ED_com*(s_ET_w_o+s_ET_w_i)*(1/24)*s_RadSpec!V15*s_RadSpec!Q15*1</f>
        <v>0</v>
      </c>
      <c r="S15" s="65">
        <f>s_C*s_EF_w*(1/365)*s_ED_com*(s_ET_w_o+s_ET_w_i)*(1/24)*s_RadSpec!W15*s_RadSpec!R15*1</f>
        <v>0</v>
      </c>
      <c r="T15" s="65">
        <f>s_C*s_EF_w*(1/365)*s_ED_com*(s_ET_w_o+s_ET_w_i)*(1/24)*s_RadSpec!S15*s_RadSpec!N15*1</f>
        <v>0</v>
      </c>
      <c r="U15" s="58">
        <f>IFERROR(s_DL/(s_RadSpec!F15*s_EF_w*s_ED_com*(s_ET_w_o+s_ET_w_i)*(1/24)*s_IRA_w),".")</f>
        <v>56320.973226417358</v>
      </c>
      <c r="V15" s="58">
        <f>IFERROR(s_DL/(s_RadSpec!H15*s_EF_w*(1/365)*s_ED_com*(s_ET_w_o+s_ET_w_i)*(1/24)*s_GSF_a),".")</f>
        <v>4.2631886314969822</v>
      </c>
      <c r="W15" s="58">
        <f t="shared" si="5"/>
        <v>4.2628659559351112</v>
      </c>
      <c r="X15" s="65">
        <f t="shared" si="3"/>
        <v>1718.75</v>
      </c>
      <c r="Y15" s="65">
        <f t="shared" si="4"/>
        <v>0.3139269406392694</v>
      </c>
      <c r="Z15" s="61"/>
    </row>
    <row r="16" spans="1:26" x14ac:dyDescent="0.25">
      <c r="A16" s="64" t="s">
        <v>14</v>
      </c>
      <c r="B16" s="61" t="s">
        <v>274</v>
      </c>
      <c r="C16" s="58">
        <f>IFERROR((s_DL/(s_RadSpec!G16*s_EF_w*s_ED_com*s_IRS_w*(1/1000)))*1,".")</f>
        <v>706.03518879380943</v>
      </c>
      <c r="D16" s="58">
        <f>IFERROR(IF(A16="H-3",(s_DL/(s_RadSpec!F16*s_EF_w*s_ED_com*(s_ET_w_o+s_ET_w_i)*(1/24)*s_IRA_w*(1/17)*1000))*1,(s_DL/(s_RadSpec!F16*s_EF_w*s_ED_com*(s_ET_w_o+s_ET_w_i)*(1/24)*s_IRA_w*(1/s_PEF_wind)*1000))*1),".")</f>
        <v>202255.2124278096</v>
      </c>
      <c r="E16" s="58">
        <f>IFERROR((s_DL/(s_RadSpec!E16*s_EF_w*(1/365)*s_ED_com*s_RadSpec!O16*(s_ET_w_o+s_ET_w_i)*(1/24)*s_RadSpec!T16))*1,".")</f>
        <v>18281254852.045387</v>
      </c>
      <c r="F16" s="58">
        <f t="shared" si="0"/>
        <v>703.57909833567896</v>
      </c>
      <c r="G16" s="65">
        <f t="shared" si="1"/>
        <v>13.75</v>
      </c>
      <c r="H16" s="65">
        <f t="shared" si="2"/>
        <v>5.5401465066476623E-3</v>
      </c>
      <c r="I16" s="65">
        <f>s_C*s_EF_w*(1/365)*s_ED_com*(s_ET_w_o+s_ET_w_i)*(1/24)*s_RadSpec!T16*s_RadSpec!O16*1</f>
        <v>6.5364073711676418E-7</v>
      </c>
      <c r="J16" s="58"/>
      <c r="K16" s="58">
        <f>IFERROR((s_DL/(s_RadSpec!E16*s_EF_w*(1/365)*s_ED_com*s_RadSpec!O16*(s_ET_w_o+s_ET_w_i)*(1/24)*s_RadSpec!T16))*1,".")</f>
        <v>18281254852.045387</v>
      </c>
      <c r="L16" s="58">
        <f>IFERROR((s_DL/(s_RadSpec!K16*s_EF_w*(1/365)*s_ED_com*s_RadSpec!P16*(s_ET_w_o+s_ET_w_i)*(1/24)*s_RadSpec!U16))*1,".")</f>
        <v>51215283936.856201</v>
      </c>
      <c r="M16" s="58">
        <f>IFERROR((s_DL/(s_RadSpec!L16*s_EF_w*(1/365)*s_ED_com*s_RadSpec!Q16*(s_ET_w_o+s_ET_w_i)*(1/24)*s_RadSpec!V16))*1,".")</f>
        <v>19914682830.927044</v>
      </c>
      <c r="N16" s="58">
        <f>IFERROR((s_DL/(s_RadSpec!M16*s_EF_w*(1/365)*s_ED_com*s_RadSpec!R16*(s_ET_w_o+s_ET_w_i)*(1/24)*s_RadSpec!W16))*1,".")</f>
        <v>19660123838.631317</v>
      </c>
      <c r="O16" s="58">
        <f>IFERROR((s_DL/(s_RadSpec!I16*s_EF_w*(1/365)*s_ED_com*s_RadSpec!N16*(s_ET_w_o+s_ET_w_i)*(1/24)*s_RadSpec!S16))*1,".")</f>
        <v>627866297448.7915</v>
      </c>
      <c r="P16" s="65">
        <f>s_C*s_EF_w*(1/365)*s_ED_com*(s_ET_w_o+s_ET_w_i)*(1/24)*s_RadSpec!T16*s_RadSpec!O16*1</f>
        <v>6.5364073711676418E-7</v>
      </c>
      <c r="Q16" s="65">
        <f>s_C*s_EF_w*(1/365)*s_ED_com*(s_ET_w_o+s_ET_w_i)*(1/24)*s_RadSpec!U16*s_RadSpec!P16*1</f>
        <v>3.6701478367014768E-7</v>
      </c>
      <c r="R16" s="65">
        <f>s_C*s_EF_w*(1/365)*s_ED_com*(s_ET_w_o+s_ET_w_i)*(1/24)*s_RadSpec!V16*s_RadSpec!Q16*1</f>
        <v>6.1093788565963193E-7</v>
      </c>
      <c r="S16" s="65">
        <f>s_C*s_EF_w*(1/365)*s_ED_com*(s_ET_w_o+s_ET_w_i)*(1/24)*s_RadSpec!W16*s_RadSpec!R16*1</f>
        <v>6.0779743784880732E-7</v>
      </c>
      <c r="T16" s="65">
        <f>s_C*s_EF_w*(1/365)*s_ED_com*(s_ET_w_o+s_ET_w_i)*(1/24)*s_RadSpec!S16*s_RadSpec!N16*1</f>
        <v>1.5696347031963468E-8</v>
      </c>
      <c r="U16" s="58">
        <f>IFERROR(s_DL/(s_RadSpec!F16*s_EF_w*s_ED_com*(s_ET_w_o+s_ET_w_i)*(1/24)*s_IRA_w),".")</f>
        <v>0.65194095044841316</v>
      </c>
      <c r="V16" s="58">
        <f>IFERROR(s_DL/(s_RadSpec!H16*s_EF_w*(1/365)*s_ED_com*(s_ET_w_o+s_ET_w_i)*(1/24)*s_GSF_a),".")</f>
        <v>9.0513559055137645</v>
      </c>
      <c r="W16" s="58">
        <f t="shared" si="5"/>
        <v>0.60813862128330853</v>
      </c>
      <c r="X16" s="65">
        <f t="shared" si="3"/>
        <v>1718.75</v>
      </c>
      <c r="Y16" s="65">
        <f t="shared" si="4"/>
        <v>0.3139269406392694</v>
      </c>
      <c r="Z16" s="61"/>
    </row>
    <row r="17" spans="1:26" x14ac:dyDescent="0.25">
      <c r="A17" s="64" t="s">
        <v>15</v>
      </c>
      <c r="B17" s="61" t="s">
        <v>274</v>
      </c>
      <c r="C17" s="58">
        <f>IFERROR((s_DL/(s_RadSpec!G17*s_EF_w*s_ED_com*s_IRS_w*(1/1000)))*1,".")</f>
        <v>3535255.3338164845</v>
      </c>
      <c r="D17" s="58">
        <f>IFERROR(IF(A17="H-3",(s_DL/(s_RadSpec!F17*s_EF_w*s_ED_com*(s_ET_w_o+s_ET_w_i)*(1/24)*s_IRA_w*(1/17)*1000))*1,(s_DL/(s_RadSpec!F17*s_EF_w*s_ED_com*(s_ET_w_o+s_ET_w_i)*(1/24)*s_IRA_w*(1/s_PEF_wind)*1000))*1),".")</f>
        <v>96835108.250576407</v>
      </c>
      <c r="E17" s="58">
        <f>IFERROR((s_DL/(s_RadSpec!E17*s_EF_w*(1/365)*s_ED_com*s_RadSpec!O17*(s_ET_w_o+s_ET_w_i)*(1/24)*s_RadSpec!T17))*1,".")</f>
        <v>2797.0979616544905</v>
      </c>
      <c r="F17" s="58">
        <f t="shared" si="0"/>
        <v>2794.8059796189614</v>
      </c>
      <c r="G17" s="65">
        <f t="shared" si="1"/>
        <v>13.75</v>
      </c>
      <c r="H17" s="65">
        <f t="shared" si="2"/>
        <v>5.5401465066476623E-3</v>
      </c>
      <c r="I17" s="65">
        <f>s_C*s_EF_w*(1/365)*s_ED_com*(s_ET_w_o+s_ET_w_i)*(1/24)*s_RadSpec!T17*s_RadSpec!O17*1</f>
        <v>7.1095218909481631E-3</v>
      </c>
      <c r="J17" s="58"/>
      <c r="K17" s="58">
        <f>IFERROR((s_DL/(s_RadSpec!E17*s_EF_w*(1/365)*s_ED_com*s_RadSpec!O17*(s_ET_w_o+s_ET_w_i)*(1/24)*s_RadSpec!T17))*1,".")</f>
        <v>2797.0979616544905</v>
      </c>
      <c r="L17" s="58">
        <f>IFERROR((s_DL/(s_RadSpec!K17*s_EF_w*(1/365)*s_ED_com*s_RadSpec!P17*(s_ET_w_o+s_ET_w_i)*(1/24)*s_RadSpec!U17))*1,".")</f>
        <v>21933.131269965343</v>
      </c>
      <c r="M17" s="58">
        <f>IFERROR((s_DL/(s_RadSpec!L17*s_EF_w*(1/365)*s_ED_com*s_RadSpec!Q17*(s_ET_w_o+s_ET_w_i)*(1/24)*s_RadSpec!V17))*1,".")</f>
        <v>5859.8360008313039</v>
      </c>
      <c r="N17" s="58">
        <f>IFERROR((s_DL/(s_RadSpec!M17*s_EF_w*(1/365)*s_ED_com*s_RadSpec!R17*(s_ET_w_o+s_ET_w_i)*(1/24)*s_RadSpec!W17))*1,".")</f>
        <v>3504.209069055933</v>
      </c>
      <c r="O17" s="58">
        <f>IFERROR((s_DL/(s_RadSpec!I17*s_EF_w*(1/365)*s_ED_com*s_RadSpec!N17*(s_ET_w_o+s_ET_w_i)*(1/24)*s_RadSpec!S17))*1,".")</f>
        <v>41454.75362957325</v>
      </c>
      <c r="P17" s="65">
        <f>s_C*s_EF_w*(1/365)*s_ED_com*(s_ET_w_o+s_ET_w_i)*(1/24)*s_RadSpec!T17*s_RadSpec!O17*1</f>
        <v>7.1095218909481631E-3</v>
      </c>
      <c r="Q17" s="65">
        <f>s_C*s_EF_w*(1/365)*s_ED_com*(s_ET_w_o+s_ET_w_i)*(1/24)*s_RadSpec!U17*s_RadSpec!P17*1</f>
        <v>4.0679091005628113E-3</v>
      </c>
      <c r="R17" s="65">
        <f>s_C*s_EF_w*(1/365)*s_ED_com*(s_ET_w_o+s_ET_w_i)*(1/24)*s_RadSpec!V17*s_RadSpec!Q17*1</f>
        <v>5.3992981235730592E-3</v>
      </c>
      <c r="S17" s="65">
        <f>s_C*s_EF_w*(1/365)*s_ED_com*(s_ET_w_o+s_ET_w_i)*(1/24)*s_RadSpec!W17*s_RadSpec!R17*1</f>
        <v>6.0718702435312039E-3</v>
      </c>
      <c r="T17" s="65">
        <f>s_C*s_EF_w*(1/365)*s_ED_com*(s_ET_w_o+s_ET_w_i)*(1/24)*s_RadSpec!S17*s_RadSpec!N17*1</f>
        <v>2.1229750269355085E-3</v>
      </c>
      <c r="U17" s="58">
        <f>IFERROR(s_DL/(s_RadSpec!F17*s_EF_w*s_ED_com*(s_ET_w_o+s_ET_w_i)*(1/24)*s_IRA_w),".")</f>
        <v>312.13421771361686</v>
      </c>
      <c r="V17" s="58">
        <f>IFERROR(s_DL/(s_RadSpec!H17*s_EF_w*(1/365)*s_ED_com*(s_ET_w_o+s_ET_w_i)*(1/24)*s_GSF_a),".")</f>
        <v>3.8407104788261107E-2</v>
      </c>
      <c r="W17" s="58">
        <f t="shared" si="5"/>
        <v>3.8402379499811887E-2</v>
      </c>
      <c r="X17" s="65">
        <f t="shared" si="3"/>
        <v>1718.75</v>
      </c>
      <c r="Y17" s="65">
        <f t="shared" si="4"/>
        <v>0.3139269406392694</v>
      </c>
      <c r="Z17" s="61"/>
    </row>
    <row r="18" spans="1:26" x14ac:dyDescent="0.25">
      <c r="A18" s="64" t="s">
        <v>16</v>
      </c>
      <c r="B18" s="61" t="s">
        <v>274</v>
      </c>
      <c r="C18" s="58">
        <f>IFERROR((s_DL/(s_RadSpec!G18*s_EF_w*s_ED_com*s_IRS_w*(1/1000)))*1,".")</f>
        <v>406.11610859544743</v>
      </c>
      <c r="D18" s="58">
        <f>IFERROR(IF(A18="H-3",(s_DL/(s_RadSpec!F18*s_EF_w*s_ED_com*(s_ET_w_o+s_ET_w_i)*(1/24)*s_IRA_w*(1/17)*1000))*1,(s_DL/(s_RadSpec!F18*s_EF_w*s_ED_com*(s_ET_w_o+s_ET_w_i)*(1/24)*s_IRA_w*(1/s_PEF_wind)*1000))*1),".")</f>
        <v>260598.06216660075</v>
      </c>
      <c r="E18" s="58">
        <f>IFERROR((s_DL/(s_RadSpec!E18*s_EF_w*(1/365)*s_ED_com*s_RadSpec!O18*(s_ET_w_o+s_ET_w_i)*(1/24)*s_RadSpec!T18))*1,".")</f>
        <v>31746870.419283301</v>
      </c>
      <c r="F18" s="58">
        <f t="shared" si="0"/>
        <v>405.47902293118614</v>
      </c>
      <c r="G18" s="65">
        <f t="shared" si="1"/>
        <v>13.75</v>
      </c>
      <c r="H18" s="65">
        <f t="shared" si="2"/>
        <v>5.5401465066476623E-3</v>
      </c>
      <c r="I18" s="65">
        <f>s_C*s_EF_w*(1/365)*s_ED_com*(s_ET_w_o+s_ET_w_i)*(1/24)*s_RadSpec!T18*s_RadSpec!O18*1</f>
        <v>1.3959031088447687E-2</v>
      </c>
      <c r="J18" s="58"/>
      <c r="K18" s="58">
        <f>IFERROR((s_DL/(s_RadSpec!E18*s_EF_w*(1/365)*s_ED_com*s_RadSpec!O18*(s_ET_w_o+s_ET_w_i)*(1/24)*s_RadSpec!T18))*1,".")</f>
        <v>31746870.419283301</v>
      </c>
      <c r="L18" s="58">
        <f>IFERROR((s_DL/(s_RadSpec!K18*s_EF_w*(1/365)*s_ED_com*s_RadSpec!P18*(s_ET_w_o+s_ET_w_i)*(1/24)*s_RadSpec!U18))*1,".")</f>
        <v>323736998.74518651</v>
      </c>
      <c r="M18" s="58">
        <f>IFERROR((s_DL/(s_RadSpec!L18*s_EF_w*(1/365)*s_ED_com*s_RadSpec!Q18*(s_ET_w_o+s_ET_w_i)*(1/24)*s_RadSpec!V18))*1,".")</f>
        <v>79079160.681707725</v>
      </c>
      <c r="N18" s="58">
        <f>IFERROR((s_DL/(s_RadSpec!M18*s_EF_w*(1/365)*s_ED_com*s_RadSpec!R18*(s_ET_w_o+s_ET_w_i)*(1/24)*s_RadSpec!W18))*1,".")</f>
        <v>41693599.059610948</v>
      </c>
      <c r="O18" s="58">
        <f>IFERROR((s_DL/(s_RadSpec!I18*s_EF_w*(1/365)*s_ED_com*s_RadSpec!N18*(s_ET_w_o+s_ET_w_i)*(1/24)*s_RadSpec!S18))*1,".")</f>
        <v>558886214.90606248</v>
      </c>
      <c r="P18" s="65">
        <f>s_C*s_EF_w*(1/365)*s_ED_com*(s_ET_w_o+s_ET_w_i)*(1/24)*s_RadSpec!T18*s_RadSpec!O18*1</f>
        <v>1.3959031088447687E-2</v>
      </c>
      <c r="Q18" s="65">
        <f>s_C*s_EF_w*(1/365)*s_ED_com*(s_ET_w_o+s_ET_w_i)*(1/24)*s_RadSpec!U18*s_RadSpec!P18*1</f>
        <v>7.0546128411031568E-3</v>
      </c>
      <c r="R18" s="65">
        <f>s_C*s_EF_w*(1/365)*s_ED_com*(s_ET_w_o+s_ET_w_i)*(1/24)*s_RadSpec!V18*s_RadSpec!Q18*1</f>
        <v>1.0073764730513846E-2</v>
      </c>
      <c r="S18" s="65">
        <f>s_C*s_EF_w*(1/365)*s_ED_com*(s_ET_w_o+s_ET_w_i)*(1/24)*s_RadSpec!W18*s_RadSpec!R18*1</f>
        <v>1.215877506452253E-2</v>
      </c>
      <c r="T18" s="65">
        <f>s_C*s_EF_w*(1/365)*s_ED_com*(s_ET_w_o+s_ET_w_i)*(1/24)*s_RadSpec!S18*s_RadSpec!N18*1</f>
        <v>4.1502205711632231E-3</v>
      </c>
      <c r="U18" s="58">
        <f>IFERROR(s_DL/(s_RadSpec!F18*s_EF_w*s_ED_com*(s_ET_w_o+s_ET_w_i)*(1/24)*s_IRA_w),".")</f>
        <v>0.84000084000083985</v>
      </c>
      <c r="V18" s="58">
        <f>IFERROR(s_DL/(s_RadSpec!H18*s_EF_w*(1/365)*s_ED_com*(s_ET_w_o+s_ET_w_i)*(1/24)*s_GSF_a),".")</f>
        <v>958.01991719033333</v>
      </c>
      <c r="W18" s="58">
        <f t="shared" si="5"/>
        <v>0.83926496461598543</v>
      </c>
      <c r="X18" s="65">
        <f t="shared" si="3"/>
        <v>1718.75</v>
      </c>
      <c r="Y18" s="65">
        <f t="shared" si="4"/>
        <v>0.3139269406392694</v>
      </c>
      <c r="Z18" s="61"/>
    </row>
    <row r="19" spans="1:26" x14ac:dyDescent="0.25">
      <c r="A19" s="64" t="s">
        <v>17</v>
      </c>
      <c r="B19" s="61" t="s">
        <v>274</v>
      </c>
      <c r="C19" s="58" t="str">
        <f>IFERROR((s_DL/(s_RadSpec!G19*s_EF_w*s_ED_com*s_IRS_w*(1/1000)))*1,".")</f>
        <v>.</v>
      </c>
      <c r="D19" s="58" t="str">
        <f>IFERROR(IF(A19="H-3",(s_DL/(s_RadSpec!F19*s_EF_w*s_ED_com*(s_ET_w_o+s_ET_w_i)*(1/24)*s_IRA_w*(1/17)*1000))*1,(s_DL/(s_RadSpec!F19*s_EF_w*s_ED_com*(s_ET_w_o+s_ET_w_i)*(1/24)*s_IRA_w*(1/s_PEF_wind)*1000))*1),".")</f>
        <v>.</v>
      </c>
      <c r="E19" s="58">
        <f>IFERROR((s_DL/(s_RadSpec!E19*s_EF_w*(1/365)*s_ED_com*s_RadSpec!O19*(s_ET_w_o+s_ET_w_i)*(1/24)*s_RadSpec!T19))*1,".")</f>
        <v>8433693.3823486362</v>
      </c>
      <c r="F19" s="58">
        <f t="shared" si="0"/>
        <v>8433693.3823486362</v>
      </c>
      <c r="G19" s="65">
        <f t="shared" si="1"/>
        <v>13.75</v>
      </c>
      <c r="H19" s="65">
        <f t="shared" si="2"/>
        <v>5.5401465066476623E-3</v>
      </c>
      <c r="I19" s="65">
        <f>s_C*s_EF_w*(1/365)*s_ED_com*(s_ET_w_o+s_ET_w_i)*(1/24)*s_RadSpec!T19*s_RadSpec!O19*1</f>
        <v>1.3680039138943246E-2</v>
      </c>
      <c r="J19" s="58"/>
      <c r="K19" s="58">
        <f>IFERROR((s_DL/(s_RadSpec!E19*s_EF_w*(1/365)*s_ED_com*s_RadSpec!O19*(s_ET_w_o+s_ET_w_i)*(1/24)*s_RadSpec!T19))*1,".")</f>
        <v>8433693.3823486362</v>
      </c>
      <c r="L19" s="58">
        <f>IFERROR((s_DL/(s_RadSpec!K19*s_EF_w*(1/365)*s_ED_com*s_RadSpec!P19*(s_ET_w_o+s_ET_w_i)*(1/24)*s_RadSpec!U19))*1,".")</f>
        <v>85857542.221591324</v>
      </c>
      <c r="M19" s="58">
        <f>IFERROR((s_DL/(s_RadSpec!L19*s_EF_w*(1/365)*s_ED_com*s_RadSpec!Q19*(s_ET_w_o+s_ET_w_i)*(1/24)*s_RadSpec!V19))*1,".")</f>
        <v>20789338.638911147</v>
      </c>
      <c r="N19" s="58">
        <f>IFERROR((s_DL/(s_RadSpec!M19*s_EF_w*(1/365)*s_ED_com*s_RadSpec!R19*(s_ET_w_o+s_ET_w_i)*(1/24)*s_RadSpec!W19))*1,".")</f>
        <v>11013802.108398402</v>
      </c>
      <c r="O19" s="58">
        <f>IFERROR((s_DL/(s_RadSpec!I19*s_EF_w*(1/365)*s_ED_com*s_RadSpec!N19*(s_ET_w_o+s_ET_w_i)*(1/24)*s_RadSpec!S19))*1,".")</f>
        <v>149561951.54290667</v>
      </c>
      <c r="P19" s="65">
        <f>s_C*s_EF_w*(1/365)*s_ED_com*(s_ET_w_o+s_ET_w_i)*(1/24)*s_RadSpec!T19*s_RadSpec!O19*1</f>
        <v>1.3680039138943246E-2</v>
      </c>
      <c r="Q19" s="65">
        <f>s_C*s_EF_w*(1/365)*s_ED_com*(s_ET_w_o+s_ET_w_i)*(1/24)*s_RadSpec!U19*s_RadSpec!P19*1</f>
        <v>6.897254409832989E-3</v>
      </c>
      <c r="R19" s="65">
        <f>s_C*s_EF_w*(1/365)*s_ED_com*(s_ET_w_o+s_ET_w_i)*(1/24)*s_RadSpec!V19*s_RadSpec!Q19*1</f>
        <v>9.9498877795836192E-3</v>
      </c>
      <c r="S19" s="65">
        <f>s_C*s_EF_w*(1/365)*s_ED_com*(s_ET_w_o+s_ET_w_i)*(1/24)*s_RadSpec!W19*s_RadSpec!R19*1</f>
        <v>1.191312492682356E-2</v>
      </c>
      <c r="T19" s="65">
        <f>s_C*s_EF_w*(1/365)*s_ED_com*(s_ET_w_o+s_ET_w_i)*(1/24)*s_RadSpec!S19*s_RadSpec!N19*1</f>
        <v>4.0053102131562658E-3</v>
      </c>
      <c r="U19" s="58" t="str">
        <f>IFERROR(s_DL/(s_RadSpec!F19*s_EF_w*s_ED_com*(s_ET_w_o+s_ET_w_i)*(1/24)*s_IRA_w),".")</f>
        <v>.</v>
      </c>
      <c r="V19" s="58">
        <f>IFERROR(s_DL/(s_RadSpec!H19*s_EF_w*(1/365)*s_ED_com*(s_ET_w_o+s_ET_w_i)*(1/24)*s_GSF_a),".")</f>
        <v>249.30927669573001</v>
      </c>
      <c r="W19" s="58">
        <f t="shared" si="5"/>
        <v>249.30927669573003</v>
      </c>
      <c r="X19" s="65">
        <f t="shared" si="3"/>
        <v>1718.75</v>
      </c>
      <c r="Y19" s="65">
        <f t="shared" si="4"/>
        <v>0.3139269406392694</v>
      </c>
      <c r="Z19" s="61"/>
    </row>
    <row r="20" spans="1:26" x14ac:dyDescent="0.25">
      <c r="A20" s="64" t="s">
        <v>18</v>
      </c>
      <c r="B20" s="61" t="s">
        <v>274</v>
      </c>
      <c r="C20" s="58" t="str">
        <f>IFERROR((s_DL/(s_RadSpec!G20*s_EF_w*s_ED_com*s_IRS_w*(1/1000)))*1,".")</f>
        <v>.</v>
      </c>
      <c r="D20" s="58" t="str">
        <f>IFERROR(IF(A20="H-3",(s_DL/(s_RadSpec!F20*s_EF_w*s_ED_com*(s_ET_w_o+s_ET_w_i)*(1/24)*s_IRA_w*(1/17)*1000))*1,(s_DL/(s_RadSpec!F20*s_EF_w*s_ED_com*(s_ET_w_o+s_ET_w_i)*(1/24)*s_IRA_w*(1/s_PEF_wind)*1000))*1),".")</f>
        <v>.</v>
      </c>
      <c r="E20" s="58">
        <f>IFERROR((s_DL/(s_RadSpec!E20*s_EF_w*(1/365)*s_ED_com*s_RadSpec!O20*(s_ET_w_o+s_ET_w_i)*(1/24)*s_RadSpec!T20))*1,".")</f>
        <v>3743096.0475589088</v>
      </c>
      <c r="F20" s="58">
        <f t="shared" si="0"/>
        <v>3743096.0475589088</v>
      </c>
      <c r="G20" s="65">
        <f t="shared" si="1"/>
        <v>13.75</v>
      </c>
      <c r="H20" s="65">
        <f t="shared" si="2"/>
        <v>5.5401465066476623E-3</v>
      </c>
      <c r="I20" s="65">
        <f>s_C*s_EF_w*(1/365)*s_ED_com*(s_ET_w_o+s_ET_w_i)*(1/24)*s_RadSpec!T20*s_RadSpec!O20*1</f>
        <v>1.3912303464670721E-2</v>
      </c>
      <c r="J20" s="58"/>
      <c r="K20" s="58">
        <f>IFERROR((s_DL/(s_RadSpec!E20*s_EF_w*(1/365)*s_ED_com*s_RadSpec!O20*(s_ET_w_o+s_ET_w_i)*(1/24)*s_RadSpec!T20))*1,".")</f>
        <v>3743096.0475589088</v>
      </c>
      <c r="L20" s="58">
        <f>IFERROR((s_DL/(s_RadSpec!K20*s_EF_w*(1/365)*s_ED_com*s_RadSpec!P20*(s_ET_w_o+s_ET_w_i)*(1/24)*s_RadSpec!U20))*1,".")</f>
        <v>37942143.154837713</v>
      </c>
      <c r="M20" s="58">
        <f>IFERROR((s_DL/(s_RadSpec!L20*s_EF_w*(1/365)*s_ED_com*s_RadSpec!Q20*(s_ET_w_o+s_ET_w_i)*(1/24)*s_RadSpec!V20))*1,".")</f>
        <v>9282282.6833997704</v>
      </c>
      <c r="N20" s="58">
        <f>IFERROR((s_DL/(s_RadSpec!M20*s_EF_w*(1/365)*s_ED_com*s_RadSpec!R20*(s_ET_w_o+s_ET_w_i)*(1/24)*s_RadSpec!W20))*1,".")</f>
        <v>4931677.5192283941</v>
      </c>
      <c r="O20" s="58">
        <f>IFERROR((s_DL/(s_RadSpec!I20*s_EF_w*(1/365)*s_ED_com*s_RadSpec!N20*(s_ET_w_o+s_ET_w_i)*(1/24)*s_RadSpec!S20))*1,".")</f>
        <v>65635579.867598712</v>
      </c>
      <c r="P20" s="65">
        <f>s_C*s_EF_w*(1/365)*s_ED_com*(s_ET_w_o+s_ET_w_i)*(1/24)*s_RadSpec!T20*s_RadSpec!O20*1</f>
        <v>1.3912303464670721E-2</v>
      </c>
      <c r="Q20" s="65">
        <f>s_C*s_EF_w*(1/365)*s_ED_com*(s_ET_w_o+s_ET_w_i)*(1/24)*s_RadSpec!U20*s_RadSpec!P20*1</f>
        <v>7.054581808899855E-3</v>
      </c>
      <c r="R20" s="65">
        <f>s_C*s_EF_w*(1/365)*s_ED_com*(s_ET_w_o+s_ET_w_i)*(1/24)*s_RadSpec!V20*s_RadSpec!Q20*1</f>
        <v>1.0082594681708298E-2</v>
      </c>
      <c r="S20" s="65">
        <f>s_C*s_EF_w*(1/365)*s_ED_com*(s_ET_w_o+s_ET_w_i)*(1/24)*s_RadSpec!W20*s_RadSpec!R20*1</f>
        <v>1.2007705479452048E-2</v>
      </c>
      <c r="T20" s="65">
        <f>s_C*s_EF_w*(1/365)*s_ED_com*(s_ET_w_o+s_ET_w_i)*(1/24)*s_RadSpec!S20*s_RadSpec!N20*1</f>
        <v>4.1401057914010565E-3</v>
      </c>
      <c r="U20" s="58" t="str">
        <f>IFERROR(s_DL/(s_RadSpec!F20*s_EF_w*s_ED_com*(s_ET_w_o+s_ET_w_i)*(1/24)*s_IRA_w),".")</f>
        <v>.</v>
      </c>
      <c r="V20" s="58">
        <f>IFERROR(s_DL/(s_RadSpec!H20*s_EF_w*(1/365)*s_ED_com*(s_ET_w_o+s_ET_w_i)*(1/24)*s_GSF_a),".")</f>
        <v>112.18917451307848</v>
      </c>
      <c r="W20" s="58">
        <f t="shared" si="5"/>
        <v>112.18917451307848</v>
      </c>
      <c r="X20" s="65">
        <f t="shared" si="3"/>
        <v>1718.75</v>
      </c>
      <c r="Y20" s="65">
        <f t="shared" si="4"/>
        <v>0.3139269406392694</v>
      </c>
      <c r="Z20" s="61"/>
    </row>
    <row r="21" spans="1:26" x14ac:dyDescent="0.25">
      <c r="A21" s="64" t="s">
        <v>19</v>
      </c>
      <c r="B21" s="61" t="s">
        <v>274</v>
      </c>
      <c r="C21" s="58" t="str">
        <f>IFERROR((s_DL/(s_RadSpec!G21*s_EF_w*s_ED_com*s_IRS_w*(1/1000)))*1,".")</f>
        <v>.</v>
      </c>
      <c r="D21" s="58">
        <f>IFERROR(IF(A21="H-3",(s_DL/(s_RadSpec!F21*s_EF_w*s_ED_com*(s_ET_w_o+s_ET_w_i)*(1/24)*s_IRA_w*(1/17)*1000))*1,(s_DL/(s_RadSpec!F21*s_EF_w*s_ED_com*(s_ET_w_o+s_ET_w_i)*(1/24)*s_IRA_w*(1/s_PEF_wind)*1000))*1),".")</f>
        <v>592193706.62425983</v>
      </c>
      <c r="E21" s="58" t="str">
        <f>IFERROR((s_DL/(s_RadSpec!E21*s_EF_w*(1/365)*s_ED_com*s_RadSpec!O21*(s_ET_w_o+s_ET_w_i)*(1/24)*s_RadSpec!T21))*1,".")</f>
        <v>.</v>
      </c>
      <c r="F21" s="58">
        <f t="shared" si="0"/>
        <v>592193706.62425983</v>
      </c>
      <c r="G21" s="65">
        <f t="shared" si="1"/>
        <v>13.75</v>
      </c>
      <c r="H21" s="65">
        <f t="shared" si="2"/>
        <v>5.5401465066476623E-3</v>
      </c>
      <c r="I21" s="65">
        <f>s_C*s_EF_w*(1/365)*s_ED_com*(s_ET_w_o+s_ET_w_i)*(1/24)*s_RadSpec!T21*s_RadSpec!O21*1</f>
        <v>0</v>
      </c>
      <c r="J21" s="58"/>
      <c r="K21" s="58" t="str">
        <f>IFERROR((s_DL/(s_RadSpec!E21*s_EF_w*(1/365)*s_ED_com*s_RadSpec!O21*(s_ET_w_o+s_ET_w_i)*(1/24)*s_RadSpec!T21))*1,".")</f>
        <v>.</v>
      </c>
      <c r="L21" s="58" t="str">
        <f>IFERROR((s_DL/(s_RadSpec!K21*s_EF_w*(1/365)*s_ED_com*s_RadSpec!P21*(s_ET_w_o+s_ET_w_i)*(1/24)*s_RadSpec!U21))*1,".")</f>
        <v>.</v>
      </c>
      <c r="M21" s="58" t="str">
        <f>IFERROR((s_DL/(s_RadSpec!L21*s_EF_w*(1/365)*s_ED_com*s_RadSpec!Q21*(s_ET_w_o+s_ET_w_i)*(1/24)*s_RadSpec!V21))*1,".")</f>
        <v>.</v>
      </c>
      <c r="N21" s="58" t="str">
        <f>IFERROR((s_DL/(s_RadSpec!M21*s_EF_w*(1/365)*s_ED_com*s_RadSpec!R21*(s_ET_w_o+s_ET_w_i)*(1/24)*s_RadSpec!W21))*1,".")</f>
        <v>.</v>
      </c>
      <c r="O21" s="58" t="str">
        <f>IFERROR((s_DL/(s_RadSpec!I21*s_EF_w*(1/365)*s_ED_com*s_RadSpec!N21*(s_ET_w_o+s_ET_w_i)*(1/24)*s_RadSpec!S21))*1,".")</f>
        <v>.</v>
      </c>
      <c r="P21" s="65">
        <f>s_C*s_EF_w*(1/365)*s_ED_com*(s_ET_w_o+s_ET_w_i)*(1/24)*s_RadSpec!T21*s_RadSpec!O21*1</f>
        <v>0</v>
      </c>
      <c r="Q21" s="65">
        <f>s_C*s_EF_w*(1/365)*s_ED_com*(s_ET_w_o+s_ET_w_i)*(1/24)*s_RadSpec!U21*s_RadSpec!P21*1</f>
        <v>0</v>
      </c>
      <c r="R21" s="65">
        <f>s_C*s_EF_w*(1/365)*s_ED_com*(s_ET_w_o+s_ET_w_i)*(1/24)*s_RadSpec!V21*s_RadSpec!Q21*1</f>
        <v>0</v>
      </c>
      <c r="S21" s="65">
        <f>s_C*s_EF_w*(1/365)*s_ED_com*(s_ET_w_o+s_ET_w_i)*(1/24)*s_RadSpec!W21*s_RadSpec!R21*1</f>
        <v>0</v>
      </c>
      <c r="T21" s="65">
        <f>s_C*s_EF_w*(1/365)*s_ED_com*(s_ET_w_o+s_ET_w_i)*(1/24)*s_RadSpec!S21*s_RadSpec!N21*1</f>
        <v>0</v>
      </c>
      <c r="U21" s="58">
        <f>IFERROR(s_DL/(s_RadSpec!F21*s_EF_w*s_ED_com*(s_ET_w_o+s_ET_w_i)*(1/24)*s_IRA_w),".")</f>
        <v>1908.8523025530899</v>
      </c>
      <c r="V21" s="58">
        <f>IFERROR(s_DL/(s_RadSpec!H21*s_EF_w*(1/365)*s_ED_com*(s_ET_w_o+s_ET_w_i)*(1/24)*s_GSF_a),".")</f>
        <v>162717.1233395795</v>
      </c>
      <c r="W21" s="58">
        <f t="shared" si="5"/>
        <v>1886.7189964405538</v>
      </c>
      <c r="X21" s="65">
        <f t="shared" si="3"/>
        <v>1718.75</v>
      </c>
      <c r="Y21" s="65">
        <f t="shared" si="4"/>
        <v>0.3139269406392694</v>
      </c>
      <c r="Z21" s="61"/>
    </row>
    <row r="22" spans="1:26" x14ac:dyDescent="0.25">
      <c r="A22" s="64" t="s">
        <v>20</v>
      </c>
      <c r="B22" s="61" t="s">
        <v>274</v>
      </c>
      <c r="C22" s="58">
        <f>IFERROR((s_DL/(s_RadSpec!G22*s_EF_w*s_ED_com*s_IRS_w*(1/1000)))*1,".")</f>
        <v>4933.7398734989092</v>
      </c>
      <c r="D22" s="58">
        <f>IFERROR(IF(A22="H-3",(s_DL/(s_RadSpec!F22*s_EF_w*s_ED_com*(s_ET_w_o+s_ET_w_i)*(1/24)*s_IRA_w*(1/17)*1000))*1,(s_DL/(s_RadSpec!F22*s_EF_w*s_ED_com*(s_ET_w_o+s_ET_w_i)*(1/24)*s_IRA_w*(1/s_PEF_wind)*1000))*1),".")</f>
        <v>145017.70879187775</v>
      </c>
      <c r="E22" s="58">
        <f>IFERROR((s_DL/(s_RadSpec!E22*s_EF_w*(1/365)*s_ED_com*s_RadSpec!O22*(s_ET_w_o+s_ET_w_i)*(1/24)*s_RadSpec!T22))*1,".")</f>
        <v>857711921194.53076</v>
      </c>
      <c r="F22" s="58">
        <f t="shared" si="0"/>
        <v>4771.4087100711349</v>
      </c>
      <c r="G22" s="65">
        <f t="shared" si="1"/>
        <v>13.75</v>
      </c>
      <c r="H22" s="65">
        <f t="shared" si="2"/>
        <v>5.5401465066476623E-3</v>
      </c>
      <c r="I22" s="65">
        <f>s_C*s_EF_w*(1/365)*s_ED_com*(s_ET_w_o+s_ET_w_i)*(1/24)*s_RadSpec!T22*s_RadSpec!O22*1</f>
        <v>3.2711714822915463E-9</v>
      </c>
      <c r="J22" s="58"/>
      <c r="K22" s="58">
        <f>IFERROR((s_DL/(s_RadSpec!E22*s_EF_w*(1/365)*s_ED_com*s_RadSpec!O22*(s_ET_w_o+s_ET_w_i)*(1/24)*s_RadSpec!T22))*1,".")</f>
        <v>857711921194.53076</v>
      </c>
      <c r="L22" s="58">
        <f>IFERROR((s_DL/(s_RadSpec!K22*s_EF_w*(1/365)*s_ED_com*s_RadSpec!P22*(s_ET_w_o+s_ET_w_i)*(1/24)*s_RadSpec!U22))*1,".")</f>
        <v>1083505832191.0793</v>
      </c>
      <c r="M22" s="58">
        <f>IFERROR((s_DL/(s_RadSpec!L22*s_EF_w*(1/365)*s_ED_com*s_RadSpec!Q22*(s_ET_w_o+s_ET_w_i)*(1/24)*s_RadSpec!V22))*1,".")</f>
        <v>606354150746.2793</v>
      </c>
      <c r="N22" s="58">
        <f>IFERROR((s_DL/(s_RadSpec!M22*s_EF_w*(1/365)*s_ED_com*s_RadSpec!R22*(s_ET_w_o+s_ET_w_i)*(1/24)*s_RadSpec!W22))*1,".")</f>
        <v>622211536669.53796</v>
      </c>
      <c r="O22" s="58">
        <f>IFERROR((s_DL/(s_RadSpec!I22*s_EF_w*(1/365)*s_ED_com*s_RadSpec!N22*(s_ET_w_o+s_ET_w_i)*(1/24)*s_RadSpec!S22))*1,".")</f>
        <v>3059291818708.1226</v>
      </c>
      <c r="P22" s="65">
        <f>s_C*s_EF_w*(1/365)*s_ED_com*(s_ET_w_o+s_ET_w_i)*(1/24)*s_RadSpec!T22*s_RadSpec!O22*1</f>
        <v>3.2711714822915463E-9</v>
      </c>
      <c r="Q22" s="65">
        <f>s_C*s_EF_w*(1/365)*s_ED_com*(s_ET_w_o+s_ET_w_i)*(1/24)*s_RadSpec!U22*s_RadSpec!P22*1</f>
        <v>3.5698978119536226E-9</v>
      </c>
      <c r="R22" s="65">
        <f>s_C*s_EF_w*(1/365)*s_ED_com*(s_ET_w_o+s_ET_w_i)*(1/24)*s_RadSpec!V22*s_RadSpec!Q22*1</f>
        <v>4.646684355588465E-9</v>
      </c>
      <c r="S22" s="65">
        <f>s_C*s_EF_w*(1/365)*s_ED_com*(s_ET_w_o+s_ET_w_i)*(1/24)*s_RadSpec!W22*s_RadSpec!R22*1</f>
        <v>4.5092747583097075E-9</v>
      </c>
      <c r="T22" s="65">
        <f>s_C*s_EF_w*(1/365)*s_ED_com*(s_ET_w_o+s_ET_w_i)*(1/24)*s_RadSpec!S22*s_RadSpec!N22*1</f>
        <v>6.3549466217031515E-10</v>
      </c>
      <c r="U22" s="58">
        <f>IFERROR(s_DL/(s_RadSpec!F22*s_EF_w*s_ED_com*(s_ET_w_o+s_ET_w_i)*(1/24)*s_IRA_w),".")</f>
        <v>0.46744398706348766</v>
      </c>
      <c r="V22" s="58">
        <f>IFERROR(s_DL/(s_RadSpec!H22*s_EF_w*(1/365)*s_ED_com*(s_ET_w_o+s_ET_w_i)*(1/24)*s_GSF_a),".")</f>
        <v>1.7259873002012078</v>
      </c>
      <c r="W22" s="58">
        <f t="shared" si="5"/>
        <v>0.36782660569828712</v>
      </c>
      <c r="X22" s="65">
        <f t="shared" si="3"/>
        <v>1718.75</v>
      </c>
      <c r="Y22" s="65">
        <f t="shared" si="4"/>
        <v>0.3139269406392694</v>
      </c>
      <c r="Z22" s="61"/>
    </row>
    <row r="23" spans="1:26" x14ac:dyDescent="0.25">
      <c r="A23" s="66" t="s">
        <v>21</v>
      </c>
      <c r="B23" s="61" t="s">
        <v>261</v>
      </c>
      <c r="C23" s="58">
        <f>IFERROR((s_DL/(s_RadSpec!G23*s_EF_w*s_ED_com*s_IRS_w*(1/1000)))*1,".")</f>
        <v>1755.0017550017546</v>
      </c>
      <c r="D23" s="58">
        <f>IFERROR(IF(A23="H-3",(s_DL/(s_RadSpec!F23*s_EF_w*s_ED_com*(s_ET_w_o+s_ET_w_i)*(1/24)*s_IRA_w*(1/17)*1000))*1,(s_DL/(s_RadSpec!F23*s_EF_w*s_ED_com*(s_ET_w_o+s_ET_w_i)*(1/24)*s_IRA_w*(1/s_PEF_wind)*1000))*1),".")</f>
        <v>118407.66319802833</v>
      </c>
      <c r="E23" s="58">
        <f>IFERROR((s_DL/(s_RadSpec!E23*s_EF_w*(1/365)*s_ED_com*s_RadSpec!O23*(s_ET_w_o+s_ET_w_i)*(1/24)*s_RadSpec!T23))*1,".")</f>
        <v>55113.873807861732</v>
      </c>
      <c r="F23" s="58">
        <f t="shared" si="0"/>
        <v>1676.7561244906556</v>
      </c>
      <c r="G23" s="65">
        <f t="shared" si="1"/>
        <v>13.75</v>
      </c>
      <c r="H23" s="65">
        <f t="shared" si="2"/>
        <v>5.5401465066476623E-3</v>
      </c>
      <c r="I23" s="65">
        <f>s_C*s_EF_w*(1/365)*s_ED_com*(s_ET_w_o+s_ET_w_i)*(1/24)*s_RadSpec!T23*s_RadSpec!O23*1</f>
        <v>1.4284113023238072E-2</v>
      </c>
      <c r="J23" s="58"/>
      <c r="K23" s="58">
        <f>IFERROR((s_DL/(s_RadSpec!E23*s_EF_w*(1/365)*s_ED_com*s_RadSpec!O23*(s_ET_w_o+s_ET_w_i)*(1/24)*s_RadSpec!T23))*1,".")</f>
        <v>55113.873807861732</v>
      </c>
      <c r="L23" s="58">
        <f>IFERROR((s_DL/(s_RadSpec!K23*s_EF_w*(1/365)*s_ED_com*s_RadSpec!P23*(s_ET_w_o+s_ET_w_i)*(1/24)*s_RadSpec!U23))*1,".")</f>
        <v>393340.43584751652</v>
      </c>
      <c r="M23" s="58">
        <f>IFERROR((s_DL/(s_RadSpec!L23*s_EF_w*(1/365)*s_ED_com*s_RadSpec!Q23*(s_ET_w_o+s_ET_w_i)*(1/24)*s_RadSpec!V23))*1,".")</f>
        <v>100796.39379764063</v>
      </c>
      <c r="N23" s="58">
        <f>IFERROR((s_DL/(s_RadSpec!M23*s_EF_w*(1/365)*s_ED_com*s_RadSpec!R23*(s_ET_w_o+s_ET_w_i)*(1/24)*s_RadSpec!W23))*1,".")</f>
        <v>58136.956049806598</v>
      </c>
      <c r="O23" s="58">
        <f>IFERROR((s_DL/(s_RadSpec!I23*s_EF_w*(1/365)*s_ED_com*s_RadSpec!N23*(s_ET_w_o+s_ET_w_i)*(1/24)*s_RadSpec!S23))*1,".")</f>
        <v>628012.30437802779</v>
      </c>
      <c r="P23" s="65">
        <f>s_C*s_EF_w*(1/365)*s_ED_com*(s_ET_w_o+s_ET_w_i)*(1/24)*s_RadSpec!T23*s_RadSpec!O23*1</f>
        <v>1.4284113023238072E-2</v>
      </c>
      <c r="Q23" s="65">
        <f>s_C*s_EF_w*(1/365)*s_ED_com*(s_ET_w_o+s_ET_w_i)*(1/24)*s_RadSpec!U23*s_RadSpec!P23*1</f>
        <v>8.0246977835144503E-3</v>
      </c>
      <c r="R23" s="65">
        <f>s_C*s_EF_w*(1/365)*s_ED_com*(s_ET_w_o+s_ET_w_i)*(1/24)*s_RadSpec!V23*s_RadSpec!Q23*1</f>
        <v>1.1348338471779426E-2</v>
      </c>
      <c r="S23" s="65">
        <f>s_C*s_EF_w*(1/365)*s_ED_com*(s_ET_w_o+s_ET_w_i)*(1/24)*s_RadSpec!W23*s_RadSpec!R23*1</f>
        <v>1.3867646406880348E-2</v>
      </c>
      <c r="T23" s="65">
        <f>s_C*s_EF_w*(1/365)*s_ED_com*(s_ET_w_o+s_ET_w_i)*(1/24)*s_RadSpec!S23*s_RadSpec!N23*1</f>
        <v>5.0977775720926419E-3</v>
      </c>
      <c r="U23" s="58">
        <f>IFERROR(s_DL/(s_RadSpec!F23*s_EF_w*s_ED_com*(s_ET_w_o+s_ET_w_i)*(1/24)*s_IRA_w),".")</f>
        <v>0.38167028458290597</v>
      </c>
      <c r="V23" s="58">
        <f>IFERROR(s_DL/(s_RadSpec!H23*s_EF_w*(1/365)*s_ED_com*(s_ET_w_o+s_ET_w_i)*(1/24)*s_GSF_a),".")</f>
        <v>1.3708002030536921</v>
      </c>
      <c r="W23" s="58">
        <f t="shared" si="5"/>
        <v>0.2985463705647865</v>
      </c>
      <c r="X23" s="65">
        <f t="shared" si="3"/>
        <v>1718.75</v>
      </c>
      <c r="Y23" s="65">
        <f t="shared" si="4"/>
        <v>0.3139269406392694</v>
      </c>
      <c r="Z23" s="61"/>
    </row>
    <row r="24" spans="1:26" x14ac:dyDescent="0.25">
      <c r="A24" s="64" t="s">
        <v>22</v>
      </c>
      <c r="B24" s="61" t="s">
        <v>274</v>
      </c>
      <c r="C24" s="58" t="str">
        <f>IFERROR((s_DL/(s_RadSpec!G24*s_EF_w*s_ED_com*s_IRS_w*(1/1000)))*1,".")</f>
        <v>.</v>
      </c>
      <c r="D24" s="58" t="str">
        <f>IFERROR(IF(A24="H-3",(s_DL/(s_RadSpec!F24*s_EF_w*s_ED_com*(s_ET_w_o+s_ET_w_i)*(1/24)*s_IRA_w*(1/17)*1000))*1,(s_DL/(s_RadSpec!F24*s_EF_w*s_ED_com*(s_ET_w_o+s_ET_w_i)*(1/24)*s_IRA_w*(1/s_PEF_wind)*1000))*1),".")</f>
        <v>.</v>
      </c>
      <c r="E24" s="58">
        <f>IFERROR((s_DL/(s_RadSpec!E24*s_EF_w*(1/365)*s_ED_com*s_RadSpec!O24*(s_ET_w_o+s_ET_w_i)*(1/24)*s_RadSpec!T24))*1,".")</f>
        <v>538705.46268150269</v>
      </c>
      <c r="F24" s="58">
        <f t="shared" si="0"/>
        <v>538705.46268150269</v>
      </c>
      <c r="G24" s="65">
        <f t="shared" si="1"/>
        <v>13.75</v>
      </c>
      <c r="H24" s="65">
        <f t="shared" si="2"/>
        <v>5.5401465066476623E-3</v>
      </c>
      <c r="I24" s="65">
        <f>s_C*s_EF_w*(1/365)*s_ED_com*(s_ET_w_o+s_ET_w_i)*(1/24)*s_RadSpec!T24*s_RadSpec!O24*1</f>
        <v>1.0896246269227821E-2</v>
      </c>
      <c r="J24" s="58"/>
      <c r="K24" s="58">
        <f>IFERROR((s_DL/(s_RadSpec!E24*s_EF_w*(1/365)*s_ED_com*s_RadSpec!O24*(s_ET_w_o+s_ET_w_i)*(1/24)*s_RadSpec!T24))*1,".")</f>
        <v>538705.46268150269</v>
      </c>
      <c r="L24" s="58">
        <f>IFERROR((s_DL/(s_RadSpec!K24*s_EF_w*(1/365)*s_ED_com*s_RadSpec!P24*(s_ET_w_o+s_ET_w_i)*(1/24)*s_RadSpec!U24))*1,".")</f>
        <v>4851487.6408669548</v>
      </c>
      <c r="M24" s="58">
        <f>IFERROR((s_DL/(s_RadSpec!L24*s_EF_w*(1/365)*s_ED_com*s_RadSpec!Q24*(s_ET_w_o+s_ET_w_i)*(1/24)*s_RadSpec!V24))*1,".")</f>
        <v>1200219.7476809779</v>
      </c>
      <c r="N24" s="58">
        <f>IFERROR((s_DL/(s_RadSpec!M24*s_EF_w*(1/365)*s_ED_com*s_RadSpec!R24*(s_ET_w_o+s_ET_w_i)*(1/24)*s_RadSpec!W24))*1,".")</f>
        <v>643608.97713983082</v>
      </c>
      <c r="O24" s="58">
        <f>IFERROR((s_DL/(s_RadSpec!I24*s_EF_w*(1/365)*s_ED_com*s_RadSpec!N24*(s_ET_w_o+s_ET_w_i)*(1/24)*s_RadSpec!S24))*1,".")</f>
        <v>8168532.5247136075</v>
      </c>
      <c r="P24" s="65">
        <f>s_C*s_EF_w*(1/365)*s_ED_com*(s_ET_w_o+s_ET_w_i)*(1/24)*s_RadSpec!T24*s_RadSpec!O24*1</f>
        <v>1.0896246269227821E-2</v>
      </c>
      <c r="Q24" s="65">
        <f>s_C*s_EF_w*(1/365)*s_ED_com*(s_ET_w_o+s_ET_w_i)*(1/24)*s_RadSpec!U24*s_RadSpec!P24*1</f>
        <v>6.0100145288501444E-3</v>
      </c>
      <c r="R24" s="65">
        <f>s_C*s_EF_w*(1/365)*s_ED_com*(s_ET_w_o+s_ET_w_i)*(1/24)*s_RadSpec!V24*s_RadSpec!Q24*1</f>
        <v>8.5119893783308122E-3</v>
      </c>
      <c r="S24" s="65">
        <f>s_C*s_EF_w*(1/365)*s_ED_com*(s_ET_w_o+s_ET_w_i)*(1/24)*s_RadSpec!W24*s_RadSpec!R24*1</f>
        <v>1.0193207762557078E-2</v>
      </c>
      <c r="T24" s="65">
        <f>s_C*s_EF_w*(1/365)*s_ED_com*(s_ET_w_o+s_ET_w_i)*(1/24)*s_RadSpec!S24*s_RadSpec!N24*1</f>
        <v>3.616120455465003E-3</v>
      </c>
      <c r="U24" s="58" t="str">
        <f>IFERROR(s_DL/(s_RadSpec!F24*s_EF_w*s_ED_com*(s_ET_w_o+s_ET_w_i)*(1/24)*s_IRA_w),".")</f>
        <v>.</v>
      </c>
      <c r="V24" s="58">
        <f>IFERROR(s_DL/(s_RadSpec!H24*s_EF_w*(1/365)*s_ED_com*(s_ET_w_o+s_ET_w_i)*(1/24)*s_GSF_a),".")</f>
        <v>12.538790092638186</v>
      </c>
      <c r="W24" s="58">
        <f t="shared" si="5"/>
        <v>12.538790092638184</v>
      </c>
      <c r="X24" s="65">
        <f t="shared" si="3"/>
        <v>1718.75</v>
      </c>
      <c r="Y24" s="65">
        <f t="shared" si="4"/>
        <v>0.3139269406392694</v>
      </c>
      <c r="Z24" s="61"/>
    </row>
    <row r="25" spans="1:26" x14ac:dyDescent="0.25">
      <c r="A25" s="66" t="s">
        <v>23</v>
      </c>
      <c r="B25" s="61" t="s">
        <v>261</v>
      </c>
      <c r="C25" s="58" t="str">
        <f>IFERROR((s_DL/(s_RadSpec!G25*s_EF_w*s_ED_com*s_IRS_w*(1/1000)))*1,".")</f>
        <v>.</v>
      </c>
      <c r="D25" s="58">
        <f>IFERROR(IF(A25="H-3",(s_DL/(s_RadSpec!F25*s_EF_w*s_ED_com*(s_ET_w_o+s_ET_w_i)*(1/24)*s_IRA_w*(1/17)*1000))*1,(s_DL/(s_RadSpec!F25*s_EF_w*s_ED_com*(s_ET_w_o+s_ET_w_i)*(1/24)*s_IRA_w*(1/s_PEF_wind)*1000))*1),".")</f>
        <v>688933747.24837554</v>
      </c>
      <c r="E25" s="58">
        <f>IFERROR((s_DL/(s_RadSpec!E25*s_EF_w*(1/365)*s_ED_com*s_RadSpec!O25*(s_ET_w_o+s_ET_w_i)*(1/24)*s_RadSpec!T25))*1,".")</f>
        <v>1201490.4900999039</v>
      </c>
      <c r="F25" s="58">
        <f t="shared" si="0"/>
        <v>1199398.7560181448</v>
      </c>
      <c r="G25" s="65">
        <f t="shared" si="1"/>
        <v>13.75</v>
      </c>
      <c r="H25" s="65">
        <f t="shared" si="2"/>
        <v>5.5401465066476623E-3</v>
      </c>
      <c r="I25" s="65">
        <f>s_C*s_EF_w*(1/365)*s_ED_com*(s_ET_w_o+s_ET_w_i)*(1/24)*s_RadSpec!T25*s_RadSpec!O25*1</f>
        <v>9.7709760273972587E-3</v>
      </c>
      <c r="J25" s="58"/>
      <c r="K25" s="58">
        <f>IFERROR((s_DL/(s_RadSpec!E25*s_EF_w*(1/365)*s_ED_com*s_RadSpec!O25*(s_ET_w_o+s_ET_w_i)*(1/24)*s_RadSpec!T25))*1,".")</f>
        <v>1201490.4900999039</v>
      </c>
      <c r="L25" s="58">
        <f>IFERROR((s_DL/(s_RadSpec!K25*s_EF_w*(1/365)*s_ED_com*s_RadSpec!P25*(s_ET_w_o+s_ET_w_i)*(1/24)*s_RadSpec!U25))*1,".")</f>
        <v>10393419.336553276</v>
      </c>
      <c r="M25" s="58">
        <f>IFERROR((s_DL/(s_RadSpec!L25*s_EF_w*(1/365)*s_ED_com*s_RadSpec!Q25*(s_ET_w_o+s_ET_w_i)*(1/24)*s_RadSpec!V25))*1,".")</f>
        <v>2614324.5539969378</v>
      </c>
      <c r="N25" s="58">
        <f>IFERROR((s_DL/(s_RadSpec!M25*s_EF_w*(1/365)*s_ED_com*s_RadSpec!R25*(s_ET_w_o+s_ET_w_i)*(1/24)*s_RadSpec!W25))*1,".")</f>
        <v>1510707.7021317827</v>
      </c>
      <c r="O25" s="58">
        <f>IFERROR((s_DL/(s_RadSpec!I25*s_EF_w*(1/365)*s_ED_com*s_RadSpec!N25*(s_ET_w_o+s_ET_w_i)*(1/24)*s_RadSpec!S25))*1,".")</f>
        <v>18890504.780894086</v>
      </c>
      <c r="P25" s="65">
        <f>s_C*s_EF_w*(1/365)*s_ED_com*(s_ET_w_o+s_ET_w_i)*(1/24)*s_RadSpec!T25*s_RadSpec!O25*1</f>
        <v>9.7709760273972587E-3</v>
      </c>
      <c r="Q25" s="65">
        <f>s_C*s_EF_w*(1/365)*s_ED_com*(s_ET_w_o+s_ET_w_i)*(1/24)*s_RadSpec!U25*s_RadSpec!P25*1</f>
        <v>5.4562301864293419E-3</v>
      </c>
      <c r="R25" s="65">
        <f>s_C*s_EF_w*(1/365)*s_ED_com*(s_ET_w_o+s_ET_w_i)*(1/24)*s_RadSpec!V25*s_RadSpec!Q25*1</f>
        <v>7.6065648234478452E-3</v>
      </c>
      <c r="S25" s="65">
        <f>s_C*s_EF_w*(1/365)*s_ED_com*(s_ET_w_o+s_ET_w_i)*(1/24)*s_RadSpec!W25*s_RadSpec!R25*1</f>
        <v>8.5182298397518744E-3</v>
      </c>
      <c r="T25" s="65">
        <f>s_C*s_EF_w*(1/365)*s_ED_com*(s_ET_w_o+s_ET_w_i)*(1/24)*s_RadSpec!S25*s_RadSpec!N25*1</f>
        <v>3.0432595573440645E-3</v>
      </c>
      <c r="U25" s="58">
        <f>IFERROR(s_DL/(s_RadSpec!F25*s_EF_w*s_ED_com*(s_ET_w_o+s_ET_w_i)*(1/24)*s_IRA_w),".")</f>
        <v>2220.680083275503</v>
      </c>
      <c r="V25" s="58">
        <f>IFERROR(s_DL/(s_RadSpec!H25*s_EF_w*(1/365)*s_ED_com*(s_ET_w_o+s_ET_w_i)*(1/24)*s_GSF_a),".")</f>
        <v>24.642708852583716</v>
      </c>
      <c r="W25" s="58">
        <f t="shared" si="5"/>
        <v>24.372251926870305</v>
      </c>
      <c r="X25" s="65">
        <f t="shared" si="3"/>
        <v>1718.75</v>
      </c>
      <c r="Y25" s="65">
        <f t="shared" si="4"/>
        <v>0.3139269406392694</v>
      </c>
      <c r="Z25" s="61"/>
    </row>
    <row r="26" spans="1:26" x14ac:dyDescent="0.25">
      <c r="A26" s="64" t="s">
        <v>24</v>
      </c>
      <c r="B26" s="61" t="s">
        <v>274</v>
      </c>
      <c r="C26" s="58">
        <f>IFERROR((s_DL/(s_RadSpec!G26*s_EF_w*s_ED_com*s_IRS_w*(1/1000)))*1,".")</f>
        <v>984.77052384868</v>
      </c>
      <c r="D26" s="58">
        <f>IFERROR(IF(A26="H-3",(s_DL/(s_RadSpec!F26*s_EF_w*s_ED_com*(s_ET_w_o+s_ET_w_i)*(1/24)*s_IRA_w*(1/17)*1000))*1,(s_DL/(s_RadSpec!F26*s_EF_w*s_ED_com*(s_ET_w_o+s_ET_w_i)*(1/24)*s_IRA_w*(1/s_PEF_wind)*1000))*1),".")</f>
        <v>16153.628224366783</v>
      </c>
      <c r="E26" s="58">
        <f>IFERROR((s_DL/(s_RadSpec!E26*s_EF_w*(1/365)*s_ED_com*s_RadSpec!O26*(s_ET_w_o+s_ET_w_i)*(1/24)*s_RadSpec!T26))*1,".")</f>
        <v>48492.40536312716</v>
      </c>
      <c r="F26" s="58">
        <f t="shared" si="0"/>
        <v>910.75313047383645</v>
      </c>
      <c r="G26" s="65">
        <f t="shared" si="1"/>
        <v>13.75</v>
      </c>
      <c r="H26" s="65">
        <f t="shared" si="2"/>
        <v>5.5401465066476623E-3</v>
      </c>
      <c r="I26" s="65">
        <f>s_C*s_EF_w*(1/365)*s_ED_com*(s_ET_w_o+s_ET_w_i)*(1/24)*s_RadSpec!T26*s_RadSpec!O26*1</f>
        <v>1.792126612581461E-3</v>
      </c>
      <c r="J26" s="58"/>
      <c r="K26" s="58">
        <f>IFERROR((s_DL/(s_RadSpec!E26*s_EF_w*(1/365)*s_ED_com*s_RadSpec!O26*(s_ET_w_o+s_ET_w_i)*(1/24)*s_RadSpec!T26))*1,".")</f>
        <v>48492.40536312716</v>
      </c>
      <c r="L26" s="58">
        <f>IFERROR((s_DL/(s_RadSpec!K26*s_EF_w*(1/365)*s_ED_com*s_RadSpec!P26*(s_ET_w_o+s_ET_w_i)*(1/24)*s_RadSpec!U26))*1,".")</f>
        <v>297046.02457336063</v>
      </c>
      <c r="M26" s="58">
        <f>IFERROR((s_DL/(s_RadSpec!L26*s_EF_w*(1/365)*s_ED_com*s_RadSpec!Q26*(s_ET_w_o+s_ET_w_i)*(1/24)*s_RadSpec!V26))*1,".")</f>
        <v>84228.180249818906</v>
      </c>
      <c r="N26" s="58">
        <f>IFERROR((s_DL/(s_RadSpec!M26*s_EF_w*(1/365)*s_ED_com*s_RadSpec!R26*(s_ET_w_o+s_ET_w_i)*(1/24)*s_RadSpec!W26))*1,".")</f>
        <v>55457.148764987629</v>
      </c>
      <c r="O26" s="58">
        <f>IFERROR((s_DL/(s_RadSpec!I26*s_EF_w*(1/365)*s_ED_com*s_RadSpec!N26*(s_ET_w_o+s_ET_w_i)*(1/24)*s_RadSpec!S26))*1,".")</f>
        <v>1638538.3730381432</v>
      </c>
      <c r="P26" s="65">
        <f>s_C*s_EF_w*(1/365)*s_ED_com*(s_ET_w_o+s_ET_w_i)*(1/24)*s_RadSpec!T26*s_RadSpec!O26*1</f>
        <v>1.792126612581461E-3</v>
      </c>
      <c r="Q26" s="65">
        <f>s_C*s_EF_w*(1/365)*s_ED_com*(s_ET_w_o+s_ET_w_i)*(1/24)*s_RadSpec!U26*s_RadSpec!P26*1</f>
        <v>9.8158227332028692E-4</v>
      </c>
      <c r="R26" s="65">
        <f>s_C*s_EF_w*(1/365)*s_ED_com*(s_ET_w_o+s_ET_w_i)*(1/24)*s_RadSpec!V26*s_RadSpec!Q26*1</f>
        <v>1.3580628124194264E-3</v>
      </c>
      <c r="S26" s="65">
        <f>s_C*s_EF_w*(1/365)*s_ED_com*(s_ET_w_o+s_ET_w_i)*(1/24)*s_RadSpec!W26*s_RadSpec!R26*1</f>
        <v>1.587676481394007E-3</v>
      </c>
      <c r="T26" s="65">
        <f>s_C*s_EF_w*(1/365)*s_ED_com*(s_ET_w_o+s_ET_w_i)*(1/24)*s_RadSpec!S26*s_RadSpec!N26*1</f>
        <v>1.6840972953986646E-4</v>
      </c>
      <c r="U26" s="58">
        <f>IFERROR(s_DL/(s_RadSpec!F26*s_EF_w*s_ED_com*(s_ET_w_o+s_ET_w_i)*(1/24)*s_IRA_w),".")</f>
        <v>5.2068926241111681E-2</v>
      </c>
      <c r="V26" s="58">
        <f>IFERROR(s_DL/(s_RadSpec!H26*s_EF_w*(1/365)*s_ED_com*(s_ET_w_o+s_ET_w_i)*(1/24)*s_GSF_a),".")</f>
        <v>0.12840929612942717</v>
      </c>
      <c r="W26" s="58">
        <f t="shared" si="5"/>
        <v>3.70467643187938E-2</v>
      </c>
      <c r="X26" s="65">
        <f t="shared" si="3"/>
        <v>1718.75</v>
      </c>
      <c r="Y26" s="65">
        <f t="shared" si="4"/>
        <v>0.3139269406392694</v>
      </c>
      <c r="Z26" s="61"/>
    </row>
    <row r="27" spans="1:26" x14ac:dyDescent="0.25">
      <c r="A27" s="64" t="s">
        <v>25</v>
      </c>
      <c r="B27" s="61" t="s">
        <v>274</v>
      </c>
      <c r="C27" s="58" t="str">
        <f>IFERROR((s_DL/(s_RadSpec!G27*s_EF_w*s_ED_com*s_IRS_w*(1/1000)))*1,".")</f>
        <v>.</v>
      </c>
      <c r="D27" s="58" t="str">
        <f>IFERROR(IF(A27="H-3",(s_DL/(s_RadSpec!F27*s_EF_w*s_ED_com*(s_ET_w_o+s_ET_w_i)*(1/24)*s_IRA_w*(1/17)*1000))*1,(s_DL/(s_RadSpec!F27*s_EF_w*s_ED_com*(s_ET_w_o+s_ET_w_i)*(1/24)*s_IRA_w*(1/s_PEF_wind)*1000))*1),".")</f>
        <v>.</v>
      </c>
      <c r="E27" s="58">
        <f>IFERROR((s_DL/(s_RadSpec!E27*s_EF_w*(1/365)*s_ED_com*s_RadSpec!O27*(s_ET_w_o+s_ET_w_i)*(1/24)*s_RadSpec!T27))*1,".")</f>
        <v>230034.01285956643</v>
      </c>
      <c r="F27" s="58">
        <f t="shared" si="0"/>
        <v>230034.01285956643</v>
      </c>
      <c r="G27" s="65">
        <f t="shared" si="1"/>
        <v>13.75</v>
      </c>
      <c r="H27" s="65">
        <f t="shared" si="2"/>
        <v>5.5401465066476623E-3</v>
      </c>
      <c r="I27" s="65">
        <f>s_C*s_EF_w*(1/365)*s_ED_com*(s_ET_w_o+s_ET_w_i)*(1/24)*s_RadSpec!T27*s_RadSpec!O27*1</f>
        <v>8.5057963312864075E-3</v>
      </c>
      <c r="J27" s="58"/>
      <c r="K27" s="58">
        <f>IFERROR((s_DL/(s_RadSpec!E27*s_EF_w*(1/365)*s_ED_com*s_RadSpec!O27*(s_ET_w_o+s_ET_w_i)*(1/24)*s_RadSpec!T27))*1,".")</f>
        <v>230034.01285956643</v>
      </c>
      <c r="L27" s="58">
        <f>IFERROR((s_DL/(s_RadSpec!K27*s_EF_w*(1/365)*s_ED_com*s_RadSpec!P27*(s_ET_w_o+s_ET_w_i)*(1/24)*s_RadSpec!U27))*1,".")</f>
        <v>1149524.5467349922</v>
      </c>
      <c r="M27" s="58">
        <f>IFERROR((s_DL/(s_RadSpec!L27*s_EF_w*(1/365)*s_ED_com*s_RadSpec!Q27*(s_ET_w_o+s_ET_w_i)*(1/24)*s_RadSpec!V27))*1,".")</f>
        <v>505523.78945227613</v>
      </c>
      <c r="N27" s="58">
        <f>IFERROR((s_DL/(s_RadSpec!M27*s_EF_w*(1/365)*s_ED_com*s_RadSpec!R27*(s_ET_w_o+s_ET_w_i)*(1/24)*s_RadSpec!W27))*1,".")</f>
        <v>312062.89266086958</v>
      </c>
      <c r="O27" s="58">
        <f>IFERROR((s_DL/(s_RadSpec!I27*s_EF_w*(1/365)*s_ED_com*s_RadSpec!N27*(s_ET_w_o+s_ET_w_i)*(1/24)*s_RadSpec!S27))*1,".")</f>
        <v>381170.7160228336</v>
      </c>
      <c r="P27" s="65">
        <f>s_C*s_EF_w*(1/365)*s_ED_com*(s_ET_w_o+s_ET_w_i)*(1/24)*s_RadSpec!T27*s_RadSpec!O27*1</f>
        <v>8.5057963312864075E-3</v>
      </c>
      <c r="Q27" s="65">
        <f>s_C*s_EF_w*(1/365)*s_ED_com*(s_ET_w_o+s_ET_w_i)*(1/24)*s_RadSpec!U27*s_RadSpec!P27*1</f>
        <v>2.8676018616087093E-3</v>
      </c>
      <c r="R27" s="65">
        <f>s_C*s_EF_w*(1/365)*s_ED_com*(s_ET_w_o+s_ET_w_i)*(1/24)*s_RadSpec!V27*s_RadSpec!Q27*1</f>
        <v>4.6774064232372754E-3</v>
      </c>
      <c r="S27" s="65">
        <f>s_C*s_EF_w*(1/365)*s_ED_com*(s_ET_w_o+s_ET_w_i)*(1/24)*s_RadSpec!W27*s_RadSpec!R27*1</f>
        <v>6.4297660765484897E-3</v>
      </c>
      <c r="T27" s="65">
        <f>s_C*s_EF_w*(1/365)*s_ED_com*(s_ET_w_o+s_ET_w_i)*(1/24)*s_RadSpec!S27*s_RadSpec!N27*1</f>
        <v>9.167576599827936E-4</v>
      </c>
      <c r="U27" s="58" t="str">
        <f>IFERROR(s_DL/(s_RadSpec!F27*s_EF_w*s_ED_com*(s_ET_w_o+s_ET_w_i)*(1/24)*s_IRA_w),".")</f>
        <v>.</v>
      </c>
      <c r="V27" s="58">
        <f>IFERROR(s_DL/(s_RadSpec!H27*s_EF_w*(1/365)*s_ED_com*(s_ET_w_o+s_ET_w_i)*(1/24)*s_GSF_a),".")</f>
        <v>1.0738510406793409</v>
      </c>
      <c r="W27" s="58">
        <f t="shared" si="5"/>
        <v>1.0738510406793409</v>
      </c>
      <c r="X27" s="65">
        <f t="shared" si="3"/>
        <v>1718.75</v>
      </c>
      <c r="Y27" s="65">
        <f t="shared" si="4"/>
        <v>0.3139269406392694</v>
      </c>
      <c r="Z27" s="61"/>
    </row>
    <row r="28" spans="1:26" x14ac:dyDescent="0.25">
      <c r="A28" s="64" t="s">
        <v>26</v>
      </c>
      <c r="B28" s="61" t="s">
        <v>274</v>
      </c>
      <c r="C28" s="58" t="str">
        <f>IFERROR((s_DL/(s_RadSpec!G28*s_EF_w*s_ED_com*s_IRS_w*(1/1000)))*1,".")</f>
        <v>.</v>
      </c>
      <c r="D28" s="58" t="str">
        <f>IFERROR(IF(A28="H-3",(s_DL/(s_RadSpec!F28*s_EF_w*s_ED_com*(s_ET_w_o+s_ET_w_i)*(1/24)*s_IRA_w*(1/17)*1000))*1,(s_DL/(s_RadSpec!F28*s_EF_w*s_ED_com*(s_ET_w_o+s_ET_w_i)*(1/24)*s_IRA_w*(1/s_PEF_wind)*1000))*1),".")</f>
        <v>.</v>
      </c>
      <c r="E28" s="58">
        <f>IFERROR((s_DL/(s_RadSpec!E28*s_EF_w*(1/365)*s_ED_com*s_RadSpec!O28*(s_ET_w_o+s_ET_w_i)*(1/24)*s_RadSpec!T28))*1,".")</f>
        <v>101.05343201422089</v>
      </c>
      <c r="F28" s="58">
        <f t="shared" si="0"/>
        <v>101.05343201422089</v>
      </c>
      <c r="G28" s="65">
        <f t="shared" si="1"/>
        <v>13.75</v>
      </c>
      <c r="H28" s="65">
        <f t="shared" si="2"/>
        <v>5.5401465066476623E-3</v>
      </c>
      <c r="I28" s="65">
        <f>s_C*s_EF_w*(1/365)*s_ED_com*(s_ET_w_o+s_ET_w_i)*(1/24)*s_RadSpec!T28*s_RadSpec!O28*1</f>
        <v>1.9221746575342466E-2</v>
      </c>
      <c r="J28" s="58"/>
      <c r="K28" s="58">
        <f>IFERROR((s_DL/(s_RadSpec!E28*s_EF_w*(1/365)*s_ED_com*s_RadSpec!O28*(s_ET_w_o+s_ET_w_i)*(1/24)*s_RadSpec!T28))*1,".")</f>
        <v>101.05343201422089</v>
      </c>
      <c r="L28" s="58">
        <f>IFERROR((s_DL/(s_RadSpec!K28*s_EF_w*(1/365)*s_ED_com*s_RadSpec!P28*(s_ET_w_o+s_ET_w_i)*(1/24)*s_RadSpec!U28))*1,".")</f>
        <v>1232.1891972020817</v>
      </c>
      <c r="M28" s="58">
        <f>IFERROR((s_DL/(s_RadSpec!L28*s_EF_w*(1/365)*s_ED_com*s_RadSpec!Q28*(s_ET_w_o+s_ET_w_i)*(1/24)*s_RadSpec!V28))*1,".")</f>
        <v>297.76900569926738</v>
      </c>
      <c r="N28" s="58">
        <f>IFERROR((s_DL/(s_RadSpec!M28*s_EF_w*(1/365)*s_ED_com*s_RadSpec!R28*(s_ET_w_o+s_ET_w_i)*(1/24)*s_RadSpec!W28))*1,".")</f>
        <v>161.18643574986064</v>
      </c>
      <c r="O28" s="58">
        <f>IFERROR((s_DL/(s_RadSpec!I28*s_EF_w*(1/365)*s_ED_com*s_RadSpec!N28*(s_ET_w_o+s_ET_w_i)*(1/24)*s_RadSpec!S28))*1,".")</f>
        <v>2159.0818497711934</v>
      </c>
      <c r="P28" s="65">
        <f>s_C*s_EF_w*(1/365)*s_ED_com*(s_ET_w_o+s_ET_w_i)*(1/24)*s_RadSpec!T28*s_RadSpec!O28*1</f>
        <v>1.9221746575342466E-2</v>
      </c>
      <c r="Q28" s="65">
        <f>s_C*s_EF_w*(1/365)*s_ED_com*(s_ET_w_o+s_ET_w_i)*(1/24)*s_RadSpec!U28*s_RadSpec!P28*1</f>
        <v>8.6201573762959109E-3</v>
      </c>
      <c r="R28" s="65">
        <f>s_C*s_EF_w*(1/365)*s_ED_com*(s_ET_w_o+s_ET_w_i)*(1/24)*s_RadSpec!V28*s_RadSpec!Q28*1</f>
        <v>1.241581050228311E-2</v>
      </c>
      <c r="S28" s="65">
        <f>s_C*s_EF_w*(1/365)*s_ED_com*(s_ET_w_o+s_ET_w_i)*(1/24)*s_RadSpec!W28*s_RadSpec!R28*1</f>
        <v>1.4340228814128397E-2</v>
      </c>
      <c r="T28" s="65">
        <f>s_C*s_EF_w*(1/365)*s_ED_com*(s_ET_w_o+s_ET_w_i)*(1/24)*s_RadSpec!S28*s_RadSpec!N28*1</f>
        <v>4.9034869240348672E-3</v>
      </c>
      <c r="U28" s="58" t="str">
        <f>IFERROR(s_DL/(s_RadSpec!F28*s_EF_w*s_ED_com*(s_ET_w_o+s_ET_w_i)*(1/24)*s_IRA_w),".")</f>
        <v>.</v>
      </c>
      <c r="V28" s="58">
        <f>IFERROR(s_DL/(s_RadSpec!H28*s_EF_w*(1/365)*s_ED_com*(s_ET_w_o+s_ET_w_i)*(1/24)*s_GSF_a),".")</f>
        <v>4.1795966975460624E-3</v>
      </c>
      <c r="W28" s="58">
        <f t="shared" si="5"/>
        <v>4.1795966975460624E-3</v>
      </c>
      <c r="X28" s="65">
        <f t="shared" si="3"/>
        <v>1718.75</v>
      </c>
      <c r="Y28" s="65">
        <f t="shared" si="4"/>
        <v>0.3139269406392694</v>
      </c>
      <c r="Z28" s="61"/>
    </row>
    <row r="29" spans="1:26" x14ac:dyDescent="0.25">
      <c r="A29" s="64" t="s">
        <v>27</v>
      </c>
      <c r="B29" s="61" t="s">
        <v>274</v>
      </c>
      <c r="C29" s="58" t="str">
        <f>IFERROR((s_DL/(s_RadSpec!G29*s_EF_w*s_ED_com*s_IRS_w*(1/1000)))*1,".")</f>
        <v>.</v>
      </c>
      <c r="D29" s="58" t="str">
        <f>IFERROR(IF(A29="H-3",(s_DL/(s_RadSpec!F29*s_EF_w*s_ED_com*(s_ET_w_o+s_ET_w_i)*(1/24)*s_IRA_w*(1/17)*1000))*1,(s_DL/(s_RadSpec!F29*s_EF_w*s_ED_com*(s_ET_w_o+s_ET_w_i)*(1/24)*s_IRA_w*(1/s_PEF_wind)*1000))*1),".")</f>
        <v>.</v>
      </c>
      <c r="E29" s="58">
        <f>IFERROR((s_DL/(s_RadSpec!E29*s_EF_w*(1/365)*s_ED_com*s_RadSpec!O29*(s_ET_w_o+s_ET_w_i)*(1/24)*s_RadSpec!T29))*1,".")</f>
        <v>84.312212033816479</v>
      </c>
      <c r="F29" s="58">
        <f t="shared" si="0"/>
        <v>84.312212033816479</v>
      </c>
      <c r="G29" s="65">
        <f t="shared" si="1"/>
        <v>13.75</v>
      </c>
      <c r="H29" s="65">
        <f t="shared" si="2"/>
        <v>5.5401465066476623E-3</v>
      </c>
      <c r="I29" s="65">
        <f>s_C*s_EF_w*(1/365)*s_ED_com*(s_ET_w_o+s_ET_w_i)*(1/24)*s_RadSpec!T29*s_RadSpec!O29*1</f>
        <v>1.7676501580611161E-2</v>
      </c>
      <c r="J29" s="58"/>
      <c r="K29" s="58">
        <f>IFERROR((s_DL/(s_RadSpec!E29*s_EF_w*(1/365)*s_ED_com*s_RadSpec!O29*(s_ET_w_o+s_ET_w_i)*(1/24)*s_RadSpec!T29))*1,".")</f>
        <v>84.312212033816479</v>
      </c>
      <c r="L29" s="58">
        <f>IFERROR((s_DL/(s_RadSpec!K29*s_EF_w*(1/365)*s_ED_com*s_RadSpec!P29*(s_ET_w_o+s_ET_w_i)*(1/24)*s_RadSpec!U29))*1,".")</f>
        <v>921.22818096105061</v>
      </c>
      <c r="M29" s="58">
        <f>IFERROR((s_DL/(s_RadSpec!L29*s_EF_w*(1/365)*s_ED_com*s_RadSpec!Q29*(s_ET_w_o+s_ET_w_i)*(1/24)*s_RadSpec!V29))*1,".")</f>
        <v>228.51329564412825</v>
      </c>
      <c r="N29" s="58">
        <f>IFERROR((s_DL/(s_RadSpec!M29*s_EF_w*(1/365)*s_ED_com*s_RadSpec!R29*(s_ET_w_o+s_ET_w_i)*(1/24)*s_RadSpec!W29))*1,".")</f>
        <v>120.60478762409912</v>
      </c>
      <c r="O29" s="58">
        <f>IFERROR((s_DL/(s_RadSpec!I29*s_EF_w*(1/365)*s_ED_com*s_RadSpec!N29*(s_ET_w_o+s_ET_w_i)*(1/24)*s_RadSpec!S29))*1,".")</f>
        <v>1642.095223527401</v>
      </c>
      <c r="P29" s="65">
        <f>s_C*s_EF_w*(1/365)*s_ED_com*(s_ET_w_o+s_ET_w_i)*(1/24)*s_RadSpec!T29*s_RadSpec!O29*1</f>
        <v>1.7676501580611161E-2</v>
      </c>
      <c r="Q29" s="65">
        <f>s_C*s_EF_w*(1/365)*s_ED_com*(s_ET_w_o+s_ET_w_i)*(1/24)*s_RadSpec!U29*s_RadSpec!P29*1</f>
        <v>8.8583344635833478E-3</v>
      </c>
      <c r="R29" s="65">
        <f>s_C*s_EF_w*(1/365)*s_ED_com*(s_ET_w_o+s_ET_w_i)*(1/24)*s_RadSpec!V29*s_RadSpec!Q29*1</f>
        <v>1.2434569551174965E-2</v>
      </c>
      <c r="S29" s="65">
        <f>s_C*s_EF_w*(1/365)*s_ED_com*(s_ET_w_o+s_ET_w_i)*(1/24)*s_RadSpec!W29*s_RadSpec!R29*1</f>
        <v>1.4658944785598076E-2</v>
      </c>
      <c r="T29" s="65">
        <f>s_C*s_EF_w*(1/365)*s_ED_com*(s_ET_w_o+s_ET_w_i)*(1/24)*s_RadSpec!S29*s_RadSpec!N29*1</f>
        <v>4.9331376386170904E-3</v>
      </c>
      <c r="U29" s="58" t="str">
        <f>IFERROR(s_DL/(s_RadSpec!F29*s_EF_w*s_ED_com*(s_ET_w_o+s_ET_w_i)*(1/24)*s_IRA_w),".")</f>
        <v>.</v>
      </c>
      <c r="V29" s="58">
        <f>IFERROR(s_DL/(s_RadSpec!H29*s_EF_w*(1/365)*s_ED_com*(s_ET_w_o+s_ET_w_i)*(1/24)*s_GSF_a),".")</f>
        <v>3.2296883571946836E-3</v>
      </c>
      <c r="W29" s="58">
        <f t="shared" si="5"/>
        <v>3.2296883571946836E-3</v>
      </c>
      <c r="X29" s="65">
        <f t="shared" si="3"/>
        <v>1718.75</v>
      </c>
      <c r="Y29" s="65">
        <f t="shared" si="4"/>
        <v>0.3139269406392694</v>
      </c>
      <c r="Z29" s="61"/>
    </row>
    <row r="30" spans="1:26" x14ac:dyDescent="0.25">
      <c r="A30" s="64" t="s">
        <v>28</v>
      </c>
      <c r="B30" s="61" t="s">
        <v>274</v>
      </c>
      <c r="C30" s="58">
        <f>IFERROR((s_DL/(s_RadSpec!G30*s_EF_w*s_ED_com*s_IRS_w*(1/1000)))*1,".")</f>
        <v>9597.6658476658486</v>
      </c>
      <c r="D30" s="58">
        <f>IFERROR(IF(A30="H-3",(s_DL/(s_RadSpec!F30*s_EF_w*s_ED_com*(s_ET_w_o+s_ET_w_i)*(1/24)*s_IRA_w*(1/17)*1000))*1,(s_DL/(s_RadSpec!F30*s_EF_w*s_ED_com*(s_ET_w_o+s_ET_w_i)*(1/24)*s_IRA_w*(1/s_PEF_wind)*1000))*1),".")</f>
        <v>118407.66319802833</v>
      </c>
      <c r="E30" s="58">
        <f>IFERROR((s_DL/(s_RadSpec!E30*s_EF_w*(1/365)*s_ED_com*s_RadSpec!O30*(s_ET_w_o+s_ET_w_i)*(1/24)*s_RadSpec!T30))*1,".")</f>
        <v>14441695.906155089</v>
      </c>
      <c r="F30" s="58">
        <f t="shared" si="0"/>
        <v>8872.5914542252322</v>
      </c>
      <c r="G30" s="65">
        <f t="shared" si="1"/>
        <v>13.75</v>
      </c>
      <c r="H30" s="65">
        <f t="shared" si="2"/>
        <v>5.5401465066476623E-3</v>
      </c>
      <c r="I30" s="65">
        <f>s_C*s_EF_w*(1/365)*s_ED_com*(s_ET_w_o+s_ET_w_i)*(1/24)*s_RadSpec!T30*s_RadSpec!O30*1</f>
        <v>1.8835616438356165E-3</v>
      </c>
      <c r="J30" s="58"/>
      <c r="K30" s="58">
        <f>IFERROR((s_DL/(s_RadSpec!E30*s_EF_w*(1/365)*s_ED_com*s_RadSpec!O30*(s_ET_w_o+s_ET_w_i)*(1/24)*s_RadSpec!T30))*1,".")</f>
        <v>14441695.906155089</v>
      </c>
      <c r="L30" s="58">
        <f>IFERROR((s_DL/(s_RadSpec!K30*s_EF_w*(1/365)*s_ED_com*s_RadSpec!P30*(s_ET_w_o+s_ET_w_i)*(1/24)*s_RadSpec!U30))*1,".")</f>
        <v>240060106.37366581</v>
      </c>
      <c r="M30" s="58">
        <f>IFERROR((s_DL/(s_RadSpec!L30*s_EF_w*(1/365)*s_ED_com*s_RadSpec!Q30*(s_ET_w_o+s_ET_w_i)*(1/24)*s_RadSpec!V30))*1,".")</f>
        <v>35737546.687517479</v>
      </c>
      <c r="N30" s="58">
        <f>IFERROR((s_DL/(s_RadSpec!M30*s_EF_w*(1/365)*s_ED_com*s_RadSpec!R30*(s_ET_w_o+s_ET_w_i)*(1/24)*s_RadSpec!W30))*1,".")</f>
        <v>19615618.747881718</v>
      </c>
      <c r="O30" s="58">
        <f>IFERROR((s_DL/(s_RadSpec!I30*s_EF_w*(1/365)*s_ED_com*s_RadSpec!N30*(s_ET_w_o+s_ET_w_i)*(1/24)*s_RadSpec!S30))*1,".")</f>
        <v>2862331650.1341968</v>
      </c>
      <c r="P30" s="65">
        <f>s_C*s_EF_w*(1/365)*s_ED_com*(s_ET_w_o+s_ET_w_i)*(1/24)*s_RadSpec!T30*s_RadSpec!O30*1</f>
        <v>1.8835616438356165E-3</v>
      </c>
      <c r="Q30" s="65">
        <f>s_C*s_EF_w*(1/365)*s_ED_com*(s_ET_w_o+s_ET_w_i)*(1/24)*s_RadSpec!U30*s_RadSpec!P30*1</f>
        <v>3.8448122780314564E-4</v>
      </c>
      <c r="R30" s="65">
        <f>s_C*s_EF_w*(1/365)*s_ED_com*(s_ET_w_o+s_ET_w_i)*(1/24)*s_RadSpec!V30*s_RadSpec!Q30*1</f>
        <v>1.0669185954967726E-3</v>
      </c>
      <c r="S30" s="65">
        <f>s_C*s_EF_w*(1/365)*s_ED_com*(s_ET_w_o+s_ET_w_i)*(1/24)*s_RadSpec!W30*s_RadSpec!R30*1</f>
        <v>1.4333563413684463E-3</v>
      </c>
      <c r="T30" s="65">
        <f>s_C*s_EF_w*(1/365)*s_ED_com*(s_ET_w_o+s_ET_w_i)*(1/24)*s_RadSpec!S30*s_RadSpec!N30*1</f>
        <v>1.5696347031963472E-5</v>
      </c>
      <c r="U30" s="58">
        <f>IFERROR(s_DL/(s_RadSpec!F30*s_EF_w*s_ED_com*(s_ET_w_o+s_ET_w_i)*(1/24)*s_IRA_w),".")</f>
        <v>0.38167028458290597</v>
      </c>
      <c r="V30" s="58">
        <f>IFERROR(s_DL/(s_RadSpec!H30*s_EF_w*(1/365)*s_ED_com*(s_ET_w_o+s_ET_w_i)*(1/24)*s_GSF_a),".")</f>
        <v>40.218760674499833</v>
      </c>
      <c r="W30" s="58">
        <f t="shared" si="5"/>
        <v>0.3780823372953413</v>
      </c>
      <c r="X30" s="65">
        <f t="shared" si="3"/>
        <v>1718.75</v>
      </c>
      <c r="Y30" s="65">
        <f t="shared" si="4"/>
        <v>0.3139269406392694</v>
      </c>
      <c r="Z30" s="61"/>
    </row>
    <row r="31" spans="1:26" x14ac:dyDescent="0.25">
      <c r="A31" s="67" t="s">
        <v>1</v>
      </c>
      <c r="B31" s="67" t="s">
        <v>274</v>
      </c>
      <c r="C31" s="68">
        <f>1/SUM(1/C32,1/C33,1/C34,1/C35,1/C36,1/C37,1/C38,1/C41,1/C44)</f>
        <v>491.09568331970331</v>
      </c>
      <c r="D31" s="68">
        <f>1/SUM(1/D32,1/D33,1/D34,1/D35,1/D36,1/D37,1/D38,1/D41,1/D44)</f>
        <v>5695.5971417462906</v>
      </c>
      <c r="E31" s="68">
        <f>1/SUM(1/E32,1/E33,1/E34,1/E35,1/E36,1/E37,1/E38,1/E39,1/E40,1/E41,1/E42,1/E43)</f>
        <v>1311.5602743678123</v>
      </c>
      <c r="F31" s="69">
        <f t="shared" ref="F31" si="6">1/SUM(1/F32,1/F33,1/F34,1/F35,1/F36,1/F37,1/F38,1/F39,1/F40,1/F41,1/F42,1/F43,1/F44)</f>
        <v>336.21492609156053</v>
      </c>
      <c r="G31" s="70">
        <f>SUM(G32:G44)</f>
        <v>5.0906576557556503E-2</v>
      </c>
      <c r="H31" s="70">
        <f>SUM(H32:H44)</f>
        <v>4.3893553876485931E-3</v>
      </c>
      <c r="I31" s="70">
        <f>SUM(I32:I44)</f>
        <v>1.9061266560585863E-2</v>
      </c>
      <c r="J31" s="70">
        <f t="shared" ref="J31:J76" si="7">SUM(G31:I31)</f>
        <v>7.435719850579095E-2</v>
      </c>
      <c r="K31" s="68">
        <f t="shared" ref="K31:O31" si="8">1/SUM(1/K32,1/K33,1/K34,1/K35,1/K36,1/K37,1/K38,1/K39,1/K40,1/K41,1/K42,1/K43)</f>
        <v>1311.5602743678123</v>
      </c>
      <c r="L31" s="68">
        <f t="shared" si="8"/>
        <v>11438.919265444456</v>
      </c>
      <c r="M31" s="68">
        <f t="shared" si="8"/>
        <v>2976.5113892462159</v>
      </c>
      <c r="N31" s="68">
        <f t="shared" si="8"/>
        <v>1762.3536157991068</v>
      </c>
      <c r="O31" s="68">
        <f t="shared" si="8"/>
        <v>22238.951648647042</v>
      </c>
      <c r="P31" s="70">
        <f>+SUM(P32:P44)</f>
        <v>1.9061266560585863E-2</v>
      </c>
      <c r="Q31" s="70">
        <f t="shared" ref="Q31:S31" si="9">+SUM(Q32:Q44)</f>
        <v>2.1855211510690411E-3</v>
      </c>
      <c r="R31" s="70">
        <f t="shared" si="9"/>
        <v>8.399094352644524E-3</v>
      </c>
      <c r="S31" s="70">
        <f t="shared" si="9"/>
        <v>1.4185575344176438E-2</v>
      </c>
      <c r="T31" s="70">
        <f>+SUM(T32:T44)</f>
        <v>1.1241537098949054E-3</v>
      </c>
      <c r="U31" s="68">
        <f>1/SUM(1/U32,1/U33,1/U34,1/U35,1/U36,1/U37,1/U38,1/U41,1/U44)</f>
        <v>1.8358948426541448E-2</v>
      </c>
      <c r="V31" s="68">
        <f t="shared" ref="V31:W31" si="10">1/SUM(1/V32,1/V33,1/V34,1/V35,1/V36,1/V37,1/V38,1/V39,1/V40,1/V41,1/V42,1/V43,1/V44)</f>
        <v>1.7487354854657793E-2</v>
      </c>
      <c r="W31" s="69">
        <f t="shared" si="10"/>
        <v>8.9562776773602915E-3</v>
      </c>
      <c r="X31" s="70">
        <f>SUM(X32:X44)</f>
        <v>1361.7337670526713</v>
      </c>
      <c r="Y31" s="70">
        <f>SUM(Y32:Y44)</f>
        <v>1429.6044317612275</v>
      </c>
      <c r="Z31" s="70">
        <f t="shared" ref="Z31:Z76" si="11">SUM(X31:Y31)</f>
        <v>2791.338198813899</v>
      </c>
    </row>
    <row r="32" spans="1:26" x14ac:dyDescent="0.25">
      <c r="A32" s="71" t="s">
        <v>275</v>
      </c>
      <c r="B32" s="61">
        <v>1</v>
      </c>
      <c r="C32" s="72">
        <f>IFERROR(C3/$B32,0)</f>
        <v>2408.8259382377028</v>
      </c>
      <c r="D32" s="72">
        <f>IFERROR(D3/$B32,0)</f>
        <v>12432.201130883708</v>
      </c>
      <c r="E32" s="72">
        <f>IFERROR(E3/$B32,0)</f>
        <v>29839259.9835575</v>
      </c>
      <c r="F32" s="72">
        <f>IF(AND(C32&lt;&gt;0,D32&lt;&gt;0,E32&lt;&gt;0),1/((1/C32)+(1/D32)+(1/E32)),IF(AND(C32&lt;&gt;0,D32&lt;&gt;0,E32=0), 1/((1/C32)+(1/D32)),IF(AND(C32&lt;&gt;0,D32=0,E32&lt;&gt;0),1/((1/C32)+(1/E32)),IF(AND(C32=0,D32&lt;&gt;0,E32&lt;&gt;0),1/((1/D32)+(1/E32)),IF(AND(C32&lt;&gt;0,D32=0,E32=0),1/((1/C32)),IF(AND(C32=0,D32&lt;&gt;0,E32=0),1/((1/D32)),IF(AND(C32=0,D32=0,E32&lt;&gt;0),1/((1/E32)),IF(AND(C32=0,D32=0,E32=0),0))))))))</f>
        <v>2017.7163892834158</v>
      </c>
      <c r="G32" s="73">
        <f>IFERROR(s_RadSpec!$G$3*G3,".")*$B$32</f>
        <v>1.0378500000000001E-2</v>
      </c>
      <c r="H32" s="73">
        <f>IFERROR(s_RadSpec!$F$3*H3,".")*$B$32</f>
        <v>2.0109069775179019E-3</v>
      </c>
      <c r="I32" s="73">
        <f>IFERROR(s_RadSpec!$E$3*I3,".")*$B$32</f>
        <v>8.3782238613745444E-7</v>
      </c>
      <c r="J32" s="73">
        <f t="shared" si="7"/>
        <v>1.2390244799904039E-2</v>
      </c>
      <c r="K32" s="72">
        <f t="shared" ref="K32:O32" si="12">IFERROR(K3/$B32,0)</f>
        <v>29839259.9835575</v>
      </c>
      <c r="L32" s="72">
        <f t="shared" si="12"/>
        <v>84959836.812055528</v>
      </c>
      <c r="M32" s="72">
        <f t="shared" si="12"/>
        <v>34120787.016311534</v>
      </c>
      <c r="N32" s="72">
        <f t="shared" si="12"/>
        <v>32697862.353526425</v>
      </c>
      <c r="O32" s="72">
        <f t="shared" si="12"/>
        <v>94623699.056565315</v>
      </c>
      <c r="P32" s="73">
        <f>IFERROR(s_RadSpec!$E$3*P3,".")*$B$32</f>
        <v>8.3782238613745444E-7</v>
      </c>
      <c r="Q32" s="73">
        <f>IFERROR(s_RadSpec!$K$3*Q3,".")*$B$32</f>
        <v>2.9425668572438425E-7</v>
      </c>
      <c r="R32" s="73">
        <f>IFERROR(s_RadSpec!$L$3*R3,".")*$B$32</f>
        <v>7.3269118874804052E-7</v>
      </c>
      <c r="S32" s="73">
        <f>IFERROR(s_RadSpec!$M$3*S3,".")*$B$32</f>
        <v>7.6457597532530379E-7</v>
      </c>
      <c r="T32" s="73">
        <f>IFERROR(s_RadSpec!$I$3*T3,".")*$B$32</f>
        <v>2.6420442499352296E-7</v>
      </c>
      <c r="U32" s="72">
        <f t="shared" ref="U32:V32" si="13">IFERROR(U3/$B32,0)</f>
        <v>4.0073434568847412E-2</v>
      </c>
      <c r="V32" s="72">
        <f t="shared" si="13"/>
        <v>0.63440307016324149</v>
      </c>
      <c r="W32" s="72">
        <f>IFERROR(IF(AND(U32&lt;&gt;0,V32&lt;&gt;0),1/((1/U32)+(1/V32)),IF(AND(U32&lt;&gt;0,V32=0),1/((1/U32)),IF(AND(U32=0,V32&lt;&gt;0),1/((1/V32)),IF(AND(U32=0,V32=0),0)))),0)</f>
        <v>3.769250632764564E-2</v>
      </c>
      <c r="X32" s="73">
        <f>IFERROR(s_RadSpec!$F$3*X3,".")*$B$32</f>
        <v>623.85468750000007</v>
      </c>
      <c r="Y32" s="73">
        <f>IFERROR(s_RadSpec!$H$3*Y3,".")*$B$32</f>
        <v>39.407123287671233</v>
      </c>
      <c r="Z32" s="73">
        <f t="shared" si="11"/>
        <v>663.26181078767127</v>
      </c>
    </row>
    <row r="33" spans="1:26" x14ac:dyDescent="0.25">
      <c r="A33" s="71" t="s">
        <v>276</v>
      </c>
      <c r="B33" s="61">
        <v>1</v>
      </c>
      <c r="C33" s="72">
        <f t="shared" ref="C33:E34" si="14">IFERROR(C13/$B33,0)</f>
        <v>4592.5279570139382</v>
      </c>
      <c r="D33" s="72">
        <f t="shared" si="14"/>
        <v>96793.565947594587</v>
      </c>
      <c r="E33" s="72">
        <f t="shared" si="14"/>
        <v>408512.06095965597</v>
      </c>
      <c r="F33" s="72">
        <f>IF(AND(C33&lt;&gt;0,D33&lt;&gt;0,E33&lt;&gt;0),1/((1/C33)+(1/D33)+(1/E33)),IF(AND(C33&lt;&gt;0,D33&lt;&gt;0,E33=0), 1/((1/C33)+(1/D33)),IF(AND(C33&lt;&gt;0,D33=0,E33&lt;&gt;0),1/((1/C33)+(1/E33)),IF(AND(C33=0,D33&lt;&gt;0,E33&lt;&gt;0),1/((1/D33)+(1/E33)),IF(AND(C33&lt;&gt;0,D33=0,E33=0),1/((1/C33)),IF(AND(C33=0,D33&lt;&gt;0,E33=0),1/((1/D33)),IF(AND(C33=0,D33=0,E33&lt;&gt;0),1/((1/E33)),IF(AND(C33=0,D33=0,E33=0),0))))))))</f>
        <v>4337.9398588863387</v>
      </c>
      <c r="G33" s="73">
        <f>IFERROR(s_RadSpec!$G$13*G13,".")*$B$33</f>
        <v>5.4436249999999997E-3</v>
      </c>
      <c r="H33" s="73">
        <f>IFERROR(s_RadSpec!$F$13*H13,".")*$B$33</f>
        <v>2.5828163013991401E-4</v>
      </c>
      <c r="I33" s="73">
        <f>IFERROR(s_RadSpec!$E$13*I13,".")*$B$33</f>
        <v>6.1197703542145742E-5</v>
      </c>
      <c r="J33" s="73">
        <f t="shared" si="7"/>
        <v>5.7631043336820592E-3</v>
      </c>
      <c r="K33" s="72">
        <f t="shared" ref="K33:O34" si="15">IFERROR(K13/$B33,0)</f>
        <v>408512.06095965597</v>
      </c>
      <c r="L33" s="72">
        <f t="shared" si="15"/>
        <v>2665201.7249316075</v>
      </c>
      <c r="M33" s="72">
        <f t="shared" si="15"/>
        <v>664354.18752091157</v>
      </c>
      <c r="N33" s="72">
        <f t="shared" si="15"/>
        <v>438136.88174023299</v>
      </c>
      <c r="O33" s="72">
        <f t="shared" si="15"/>
        <v>20150208.722128104</v>
      </c>
      <c r="P33" s="73">
        <f>IFERROR(s_RadSpec!$E$13*P13,".")*$B$33</f>
        <v>6.1197703542145742E-5</v>
      </c>
      <c r="Q33" s="73">
        <f>IFERROR(s_RadSpec!$K$13*Q13,".")*$B$33</f>
        <v>9.3801530166132301E-6</v>
      </c>
      <c r="R33" s="73">
        <f>IFERROR(s_RadSpec!$L$13*R13,".")*$B$33</f>
        <v>3.7630529722841679E-5</v>
      </c>
      <c r="S33" s="73">
        <f>IFERROR(s_RadSpec!$M$13*S13,".")*$B$33</f>
        <v>5.7059793507231491E-5</v>
      </c>
      <c r="T33" s="73">
        <f>IFERROR(s_RadSpec!$I$13*T13,".")*$B$33</f>
        <v>1.2406819375794384E-6</v>
      </c>
      <c r="U33" s="72">
        <f t="shared" ref="U33:V34" si="16">IFERROR(U13/$B33,0)</f>
        <v>0.31200031200031197</v>
      </c>
      <c r="V33" s="72">
        <f t="shared" si="16"/>
        <v>0.49571960831360268</v>
      </c>
      <c r="W33" s="72">
        <f t="shared" ref="W33:W44" si="17">IFERROR(IF(AND(U33&lt;&gt;0,V33&lt;&gt;0),1/((1/U33)+(1/V33)),IF(AND(U33&lt;&gt;0,V33=0),1/((1/U33)),IF(AND(U33=0,V33&lt;&gt;0),1/((1/V33)),IF(AND(U33=0,V33=0),0)))),0)</f>
        <v>0.19148304823088572</v>
      </c>
      <c r="X33" s="73">
        <f>IFERROR(s_RadSpec!$F$13*X13,".")*$B$33</f>
        <v>80.128124999999997</v>
      </c>
      <c r="Y33" s="73">
        <f>IFERROR(s_RadSpec!$H$13*Y13,".")*$B$33</f>
        <v>50.43173515981735</v>
      </c>
      <c r="Z33" s="73">
        <f t="shared" si="11"/>
        <v>130.55986015981733</v>
      </c>
    </row>
    <row r="34" spans="1:26" x14ac:dyDescent="0.25">
      <c r="A34" s="71" t="s">
        <v>277</v>
      </c>
      <c r="B34" s="61">
        <v>1</v>
      </c>
      <c r="C34" s="72">
        <f t="shared" si="14"/>
        <v>508696.16087007389</v>
      </c>
      <c r="D34" s="72">
        <f t="shared" si="14"/>
        <v>267455905.90782714</v>
      </c>
      <c r="E34" s="72">
        <f t="shared" si="14"/>
        <v>4039.5546153835076</v>
      </c>
      <c r="F34" s="72">
        <f>IF(AND(C34&lt;&gt;0,D34&lt;&gt;0,E34&lt;&gt;0),1/((1/C34)+(1/D34)+(1/E34)),IF(AND(C34&lt;&gt;0,D34&lt;&gt;0,E34=0), 1/((1/C34)+(1/D34)),IF(AND(C34&lt;&gt;0,D34=0,E34&lt;&gt;0),1/((1/C34)+(1/E34)),IF(AND(C34=0,D34&lt;&gt;0,E34&lt;&gt;0),1/((1/D34)+(1/E34)),IF(AND(C34&lt;&gt;0,D34=0,E34=0),1/((1/C34)),IF(AND(C34=0,D34&lt;&gt;0,E34=0),1/((1/D34)),IF(AND(C34=0,D34=0,E34&lt;&gt;0),1/((1/E34)),IF(AND(C34=0,D34=0,E34=0),0))))))))</f>
        <v>4007.669196537744</v>
      </c>
      <c r="G34" s="73">
        <f>IFERROR(s_RadSpec!$G$14*G14,".")*$B$34</f>
        <v>4.9145250000000002E-5</v>
      </c>
      <c r="H34" s="73">
        <f>IFERROR(s_RadSpec!$F$14*H14,".")*$B$33</f>
        <v>9.3473351860159359E-8</v>
      </c>
      <c r="I34" s="73">
        <f>IFERROR(s_RadSpec!$E$14*I14,".")*$B$33</f>
        <v>6.1888010883166525E-3</v>
      </c>
      <c r="J34" s="73">
        <f t="shared" si="7"/>
        <v>6.2380398116685127E-3</v>
      </c>
      <c r="K34" s="72">
        <f t="shared" si="15"/>
        <v>4039.5546153835076</v>
      </c>
      <c r="L34" s="72">
        <f t="shared" si="15"/>
        <v>31482.328116433586</v>
      </c>
      <c r="M34" s="72">
        <f t="shared" si="15"/>
        <v>8374.1783912073406</v>
      </c>
      <c r="N34" s="72">
        <f t="shared" si="15"/>
        <v>5020.1690841273212</v>
      </c>
      <c r="O34" s="72">
        <f t="shared" si="15"/>
        <v>88252.633813528475</v>
      </c>
      <c r="P34" s="73">
        <f>IFERROR(s_RadSpec!$E$14*P14,".")*$B$33</f>
        <v>6.1888010883166525E-3</v>
      </c>
      <c r="Q34" s="73">
        <f>IFERROR(s_RadSpec!$K$14*Q14,".")*$B$33</f>
        <v>7.9409629133971678E-4</v>
      </c>
      <c r="R34" s="73">
        <f>IFERROR(s_RadSpec!$L$14*R14,".")*$B$33</f>
        <v>2.9853674990073437E-3</v>
      </c>
      <c r="S34" s="73">
        <f>IFERROR(s_RadSpec!$M$14*S14,".")*$B$33</f>
        <v>4.9799119473972597E-3</v>
      </c>
      <c r="T34" s="73">
        <f>IFERROR(s_RadSpec!$I$14*T14,".")*$B$33</f>
        <v>2.8327766458305614E-4</v>
      </c>
      <c r="U34" s="72">
        <f t="shared" si="16"/>
        <v>862.10612526401997</v>
      </c>
      <c r="V34" s="72">
        <f t="shared" si="16"/>
        <v>4.5989089875911354E-2</v>
      </c>
      <c r="W34" s="72">
        <f t="shared" si="17"/>
        <v>4.5986636716715421E-2</v>
      </c>
      <c r="X34" s="73">
        <f>IFERROR(s_RadSpec!$F$14*X14,".")*$B$33</f>
        <v>2.899875E-2</v>
      </c>
      <c r="Y34" s="73">
        <f>IFERROR(s_RadSpec!$H$14*Y14,".")*$B$33</f>
        <v>543.60719178082195</v>
      </c>
      <c r="Z34" s="73">
        <f t="shared" si="11"/>
        <v>543.63619053082198</v>
      </c>
    </row>
    <row r="35" spans="1:26" x14ac:dyDescent="0.25">
      <c r="A35" s="71" t="s">
        <v>278</v>
      </c>
      <c r="B35" s="61">
        <v>1</v>
      </c>
      <c r="C35" s="72">
        <f>IFERROR(C30/$B35,0)</f>
        <v>9597.6658476658486</v>
      </c>
      <c r="D35" s="72">
        <f>IFERROR(D30/$B35,0)</f>
        <v>118407.66319802833</v>
      </c>
      <c r="E35" s="72">
        <f>IFERROR(E30/$B35,0)</f>
        <v>14441695.906155089</v>
      </c>
      <c r="F35" s="72">
        <f t="shared" ref="F35:F61" si="18">IF(AND(C35&lt;&gt;0,D35&lt;&gt;0,E35&lt;&gt;0),1/((1/C35)+(1/D35)+(1/E35)),IF(AND(C35&lt;&gt;0,D35&lt;&gt;0,E35=0), 1/((1/C35)+(1/D35)),IF(AND(C35&lt;&gt;0,D35=0,E35&lt;&gt;0),1/((1/C35)+(1/E35)),IF(AND(C35=0,D35&lt;&gt;0,E35&lt;&gt;0),1/((1/D35)+(1/E35)),IF(AND(C35&lt;&gt;0,D35=0,E35=0),1/((1/C35)),IF(AND(C35=0,D35&lt;&gt;0,E35=0),1/((1/D35)),IF(AND(C35=0,D35=0,E35&lt;&gt;0),1/((1/E35)),IF(AND(C35=0,D35=0,E35=0),0))))))))</f>
        <v>8872.5914542252322</v>
      </c>
      <c r="G35" s="73">
        <f>IFERROR(s_RadSpec!$G$30*G30,".")*$B$35</f>
        <v>2.6048E-3</v>
      </c>
      <c r="H35" s="73">
        <f>IFERROR(s_RadSpec!$F$30*H30,".")*$B$35</f>
        <v>2.111349833683424E-4</v>
      </c>
      <c r="I35" s="73">
        <f>IFERROR(s_RadSpec!$E$30*I30,".")*$B$35</f>
        <v>1.7310986301369863E-6</v>
      </c>
      <c r="J35" s="73">
        <f t="shared" si="7"/>
        <v>2.8176660819984795E-3</v>
      </c>
      <c r="K35" s="72">
        <f t="shared" ref="K35:O35" si="19">IFERROR(K30/$B35,0)</f>
        <v>14441695.906155089</v>
      </c>
      <c r="L35" s="72">
        <f t="shared" si="19"/>
        <v>240060106.37366581</v>
      </c>
      <c r="M35" s="72">
        <f t="shared" si="19"/>
        <v>35737546.687517479</v>
      </c>
      <c r="N35" s="72">
        <f t="shared" si="19"/>
        <v>19615618.747881718</v>
      </c>
      <c r="O35" s="72">
        <f t="shared" si="19"/>
        <v>2862331650.1341968</v>
      </c>
      <c r="P35" s="73">
        <f>IFERROR(s_RadSpec!$E$30*P30,".")*$B$35</f>
        <v>1.7310986301369863E-6</v>
      </c>
      <c r="Q35" s="73">
        <f>IFERROR(s_RadSpec!$K$30*Q30,".")*$B$35</f>
        <v>1.0414058536276003E-7</v>
      </c>
      <c r="R35" s="73">
        <f>IFERROR(s_RadSpec!$L$30*R30,".")*$B$35</f>
        <v>6.9954438167217791E-7</v>
      </c>
      <c r="S35" s="73">
        <f>IFERROR(s_RadSpec!$M$30*S30,".")*$B$35</f>
        <v>1.2744945913418987E-6</v>
      </c>
      <c r="T35" s="73">
        <f>IFERROR(s_RadSpec!$I$30*T30,".")*$B$35</f>
        <v>8.7341381278538827E-9</v>
      </c>
      <c r="U35" s="72">
        <f t="shared" ref="U35:V35" si="20">IFERROR(U30/$B35,0)</f>
        <v>0.38167028458290597</v>
      </c>
      <c r="V35" s="72">
        <f t="shared" si="20"/>
        <v>40.218760674499833</v>
      </c>
      <c r="W35" s="72">
        <f t="shared" si="17"/>
        <v>0.3780823372953413</v>
      </c>
      <c r="X35" s="73">
        <f>IFERROR(s_RadSpec!$F$30*X30,".")*$B$35</f>
        <v>65.501562499999991</v>
      </c>
      <c r="Y35" s="73">
        <f>IFERROR(s_RadSpec!$H$30*Y30,".")*$B$35</f>
        <v>0.6216004566210046</v>
      </c>
      <c r="Z35" s="73">
        <f t="shared" si="11"/>
        <v>66.123162956621002</v>
      </c>
    </row>
    <row r="36" spans="1:26" x14ac:dyDescent="0.25">
      <c r="A36" s="71" t="s">
        <v>279</v>
      </c>
      <c r="B36" s="61">
        <v>1</v>
      </c>
      <c r="C36" s="72">
        <f>IFERROR(C26/$B36,0)</f>
        <v>984.77052384868</v>
      </c>
      <c r="D36" s="72">
        <f>IFERROR(D26/$B36,0)</f>
        <v>16153.628224366783</v>
      </c>
      <c r="E36" s="72">
        <f>IFERROR(E26/$B36,0)</f>
        <v>48492.40536312716</v>
      </c>
      <c r="F36" s="72">
        <f t="shared" si="18"/>
        <v>910.75313047383645</v>
      </c>
      <c r="G36" s="73">
        <f>IFERROR(s_RadSpec!$G$26*G26,".")*$B$37</f>
        <v>2.5386624999999999E-2</v>
      </c>
      <c r="H36" s="73">
        <f>IFERROR(s_RadSpec!$F$26*H26,".")*$B$37</f>
        <v>1.5476399266320243E-3</v>
      </c>
      <c r="I36" s="73">
        <f>IFERROR(s_RadSpec!$E$26*I26,".")*$B$37</f>
        <v>5.1554464689453408E-4</v>
      </c>
      <c r="J36" s="73">
        <f t="shared" si="7"/>
        <v>2.7449809573526558E-2</v>
      </c>
      <c r="K36" s="72">
        <f t="shared" ref="K36:O36" si="21">IFERROR(K26/$B36,0)</f>
        <v>48492.40536312716</v>
      </c>
      <c r="L36" s="72">
        <f t="shared" si="21"/>
        <v>297046.02457336063</v>
      </c>
      <c r="M36" s="72">
        <f t="shared" si="21"/>
        <v>84228.180249818906</v>
      </c>
      <c r="N36" s="72">
        <f t="shared" si="21"/>
        <v>55457.148764987629</v>
      </c>
      <c r="O36" s="72">
        <f t="shared" si="21"/>
        <v>1638538.3730381432</v>
      </c>
      <c r="P36" s="73">
        <f>IFERROR(s_RadSpec!$E$26*P26,".")*$B$37</f>
        <v>5.1554464689453408E-4</v>
      </c>
      <c r="Q36" s="73">
        <f>IFERROR(s_RadSpec!$K$26*Q26,".")*$B$37</f>
        <v>8.4162042013209384E-5</v>
      </c>
      <c r="R36" s="73">
        <f>IFERROR(s_RadSpec!$L$26*R26,".")*$B$37</f>
        <v>2.9681277603114015E-4</v>
      </c>
      <c r="S36" s="73">
        <f>IFERROR(s_RadSpec!$M$26*S26,".")*$B$37</f>
        <v>4.5079850942108878E-4</v>
      </c>
      <c r="T36" s="73">
        <f>IFERROR(s_RadSpec!$I$26*T26,".")*$B$37</f>
        <v>1.5257500471988052E-5</v>
      </c>
      <c r="U36" s="72">
        <f t="shared" ref="U36:V36" si="22">IFERROR(U26/$B36,0)</f>
        <v>5.2068926241111681E-2</v>
      </c>
      <c r="V36" s="72">
        <f t="shared" si="22"/>
        <v>0.12840929612942717</v>
      </c>
      <c r="W36" s="72">
        <f t="shared" si="17"/>
        <v>3.70467643187938E-2</v>
      </c>
      <c r="X36" s="73">
        <f>IFERROR(s_RadSpec!$F$26*X26,".")*$B$37</f>
        <v>480.1328125</v>
      </c>
      <c r="Y36" s="73">
        <f>IFERROR(s_RadSpec!$H$26*Y26,".")*$B$37</f>
        <v>194.68995433789956</v>
      </c>
      <c r="Z36" s="73">
        <f t="shared" si="11"/>
        <v>674.82276683789951</v>
      </c>
    </row>
    <row r="37" spans="1:26" x14ac:dyDescent="0.25">
      <c r="A37" s="71" t="s">
        <v>280</v>
      </c>
      <c r="B37" s="61">
        <v>1</v>
      </c>
      <c r="C37" s="72">
        <f>IFERROR(C22/$B37,0)</f>
        <v>4933.7398734989092</v>
      </c>
      <c r="D37" s="72">
        <f>IFERROR(D22/$B37,0)</f>
        <v>145017.70879187775</v>
      </c>
      <c r="E37" s="72">
        <f>IFERROR(E22/$B37,0)</f>
        <v>857711921194.53076</v>
      </c>
      <c r="F37" s="72">
        <f t="shared" si="18"/>
        <v>4771.4087100711349</v>
      </c>
      <c r="G37" s="73">
        <f>IFERROR(s_RadSpec!$G$22*G22,".")*$B$37</f>
        <v>5.0671500000000003E-3</v>
      </c>
      <c r="H37" s="73">
        <f>IFERROR(s_RadSpec!$F$22*H22,".")*$B$37</f>
        <v>1.7239273884735531E-4</v>
      </c>
      <c r="I37" s="73">
        <f>IFERROR(s_RadSpec!$E$22*I22,".")*$B$37</f>
        <v>2.9147315528951304E-11</v>
      </c>
      <c r="J37" s="73">
        <f t="shared" si="7"/>
        <v>5.2395427679946711E-3</v>
      </c>
      <c r="K37" s="72">
        <f t="shared" ref="K37:O37" si="23">IFERROR(K22/$B37,0)</f>
        <v>857711921194.53076</v>
      </c>
      <c r="L37" s="72">
        <f t="shared" si="23"/>
        <v>1083505832191.0793</v>
      </c>
      <c r="M37" s="72">
        <f t="shared" si="23"/>
        <v>606354150746.2793</v>
      </c>
      <c r="N37" s="72">
        <f t="shared" si="23"/>
        <v>622211536669.53796</v>
      </c>
      <c r="O37" s="72">
        <f t="shared" si="23"/>
        <v>3059291818708.1226</v>
      </c>
      <c r="P37" s="73">
        <f>IFERROR(s_RadSpec!$E$22*P22,".")*$B$37</f>
        <v>2.9147315528951304E-11</v>
      </c>
      <c r="Q37" s="73">
        <f>IFERROR(s_RadSpec!$K$22*Q22,".")*$B$37</f>
        <v>2.3073249130043609E-11</v>
      </c>
      <c r="R37" s="73">
        <f>IFERROR(s_RadSpec!$L$22*R22,".")*$B$37</f>
        <v>4.1230030287136454E-11</v>
      </c>
      <c r="S37" s="73">
        <f>IFERROR(s_RadSpec!$M$22*S22,".")*$B$37</f>
        <v>4.0179261435452487E-11</v>
      </c>
      <c r="T37" s="73">
        <f>IFERROR(s_RadSpec!$I$22*T22,".")*$B$37</f>
        <v>8.1718258608480827E-12</v>
      </c>
      <c r="U37" s="72">
        <f t="shared" ref="U37:V37" si="24">IFERROR(U22/$B37,0)</f>
        <v>0.46744398706348766</v>
      </c>
      <c r="V37" s="72">
        <f t="shared" si="24"/>
        <v>1.7259873002012078</v>
      </c>
      <c r="W37" s="72">
        <f t="shared" si="17"/>
        <v>0.36782660569828712</v>
      </c>
      <c r="X37" s="73">
        <f>IFERROR(s_RadSpec!$F$22*X22,".")*$B$37</f>
        <v>53.482343749999998</v>
      </c>
      <c r="Y37" s="73">
        <f>IFERROR(s_RadSpec!$H$22*Y22,".")*$B$37</f>
        <v>14.484463470319636</v>
      </c>
      <c r="Z37" s="73">
        <f t="shared" si="11"/>
        <v>67.966807220319637</v>
      </c>
    </row>
    <row r="38" spans="1:26" x14ac:dyDescent="0.25">
      <c r="A38" s="71" t="s">
        <v>281</v>
      </c>
      <c r="B38" s="61">
        <v>1</v>
      </c>
      <c r="C38" s="72">
        <f>IFERROR(C2/$B38,0)</f>
        <v>12730.582678769208</v>
      </c>
      <c r="D38" s="72">
        <f>IFERROR(D2/$B38,0)</f>
        <v>132853.91404571806</v>
      </c>
      <c r="E38" s="72">
        <f>IFERROR(E2/$B38,0)</f>
        <v>159930.45372283383</v>
      </c>
      <c r="F38" s="72">
        <f t="shared" si="18"/>
        <v>10830.624122443451</v>
      </c>
      <c r="G38" s="73">
        <f>IFERROR(s_RadSpec!$G$2*G2,".")*$B$38</f>
        <v>1.9637750000000001E-3</v>
      </c>
      <c r="H38" s="73">
        <f>IFERROR(s_RadSpec!$F$2*H2,".")*$B$38</f>
        <v>1.8817661624479453E-4</v>
      </c>
      <c r="I38" s="73">
        <f>IFERROR(s_RadSpec!$E$2*I2,".")*$B$38</f>
        <v>1.5631794581991276E-4</v>
      </c>
      <c r="J38" s="73">
        <f t="shared" si="7"/>
        <v>2.3082695620647077E-3</v>
      </c>
      <c r="K38" s="72">
        <f t="shared" ref="K38:O38" si="25">IFERROR(K2/$B38,0)</f>
        <v>159930.45372283383</v>
      </c>
      <c r="L38" s="72">
        <f t="shared" si="25"/>
        <v>1171747.4166652781</v>
      </c>
      <c r="M38" s="72">
        <f t="shared" si="25"/>
        <v>304680.88075569406</v>
      </c>
      <c r="N38" s="72">
        <f t="shared" si="25"/>
        <v>187870.76064727246</v>
      </c>
      <c r="O38" s="72">
        <f t="shared" si="25"/>
        <v>8766619.3617310077</v>
      </c>
      <c r="P38" s="73">
        <f>IFERROR(s_RadSpec!$E$2*P2,".")*$B$38</f>
        <v>1.5631794581991276E-4</v>
      </c>
      <c r="Q38" s="73">
        <f>IFERROR(s_RadSpec!$K$2*Q2,".")*$B$38</f>
        <v>2.1335656169952115E-5</v>
      </c>
      <c r="R38" s="73">
        <f>IFERROR(s_RadSpec!$L$2*R2,".")*$B$38</f>
        <v>8.205306462943453E-5</v>
      </c>
      <c r="S38" s="73">
        <f>IFERROR(s_RadSpec!$M$2*S2,".")*$B$38</f>
        <v>1.3307020163152227E-4</v>
      </c>
      <c r="T38" s="73">
        <f>IFERROR(s_RadSpec!$I$2*T2,".")*$B$38</f>
        <v>2.8517264145324594E-6</v>
      </c>
      <c r="U38" s="72">
        <f t="shared" ref="U38:V38" si="26">IFERROR(U2/$B38,0)</f>
        <v>0.42823572235336943</v>
      </c>
      <c r="V38" s="72">
        <f t="shared" si="26"/>
        <v>0.75321353913374245</v>
      </c>
      <c r="W38" s="72">
        <f t="shared" si="17"/>
        <v>0.27301463933480541</v>
      </c>
      <c r="X38" s="73">
        <f>IFERROR(s_RadSpec!$F$2*X2,".")*$B$38</f>
        <v>58.379062500000003</v>
      </c>
      <c r="Y38" s="73">
        <f>IFERROR(s_RadSpec!$H$2*Y2,".")*$B$38</f>
        <v>33.191118721461187</v>
      </c>
      <c r="Z38" s="73">
        <f t="shared" si="11"/>
        <v>91.570181221461183</v>
      </c>
    </row>
    <row r="39" spans="1:26" x14ac:dyDescent="0.25">
      <c r="A39" s="71" t="s">
        <v>282</v>
      </c>
      <c r="B39" s="61">
        <v>1</v>
      </c>
      <c r="C39" s="72">
        <f>IFERROR(C11/$B39,0)</f>
        <v>0</v>
      </c>
      <c r="D39" s="72">
        <f>IFERROR(D11/$B39,0)</f>
        <v>0</v>
      </c>
      <c r="E39" s="72">
        <f>IFERROR(E11/$B39,0)</f>
        <v>55849.919651872362</v>
      </c>
      <c r="F39" s="72">
        <f t="shared" si="18"/>
        <v>55849.919651872355</v>
      </c>
      <c r="G39" s="73">
        <f>IFERROR(s_RadSpec!$G$11*G11,".")*$B$39</f>
        <v>0</v>
      </c>
      <c r="H39" s="73">
        <f>IFERROR(s_RadSpec!$F$11*H11,".")*$B$39</f>
        <v>0</v>
      </c>
      <c r="I39" s="73">
        <f>IFERROR(s_RadSpec!$E$11*I11,".")*$B$39</f>
        <v>4.4762821783507923E-4</v>
      </c>
      <c r="J39" s="73">
        <f t="shared" si="7"/>
        <v>4.4762821783507923E-4</v>
      </c>
      <c r="K39" s="72">
        <f t="shared" ref="K39:O39" si="27">IFERROR(K11/$B39,0)</f>
        <v>55849.919651872362</v>
      </c>
      <c r="L39" s="72">
        <f t="shared" si="27"/>
        <v>294659.16359236796</v>
      </c>
      <c r="M39" s="72">
        <f t="shared" si="27"/>
        <v>81809.179512336355</v>
      </c>
      <c r="N39" s="72">
        <f t="shared" si="27"/>
        <v>54299.464199351918</v>
      </c>
      <c r="O39" s="72">
        <f t="shared" si="27"/>
        <v>557208.4150304388</v>
      </c>
      <c r="P39" s="73">
        <f>IFERROR(s_RadSpec!$E$11*P11,".")*$B$39</f>
        <v>4.4762821783507923E-4</v>
      </c>
      <c r="Q39" s="73">
        <f>IFERROR(s_RadSpec!$K$11*Q11,".")*$B$39</f>
        <v>8.4843789330051367E-5</v>
      </c>
      <c r="R39" s="73">
        <f>IFERROR(s_RadSpec!$L$11*R11,".")*$B$39</f>
        <v>3.0558917897752718E-4</v>
      </c>
      <c r="S39" s="73">
        <f>IFERROR(s_RadSpec!$M$11*S11,".")*$B$39</f>
        <v>4.6040969959144419E-4</v>
      </c>
      <c r="T39" s="73">
        <f>IFERROR(s_RadSpec!$I$11*T11,".")*$B$39</f>
        <v>4.4866515518496456E-5</v>
      </c>
      <c r="U39" s="72">
        <f t="shared" ref="U39:V39" si="28">IFERROR(U11/$B39,0)</f>
        <v>0</v>
      </c>
      <c r="V39" s="72">
        <f t="shared" si="28"/>
        <v>0.34105509051975863</v>
      </c>
      <c r="W39" s="72">
        <f t="shared" si="17"/>
        <v>0.34105509051975863</v>
      </c>
      <c r="X39" s="73">
        <f>IFERROR(s_RadSpec!$F$11*X11,".")*$B$39</f>
        <v>0</v>
      </c>
      <c r="Y39" s="73">
        <f>IFERROR(s_RadSpec!$H$11*Y11,".")*$B$39</f>
        <v>73.301940639269404</v>
      </c>
      <c r="Z39" s="73">
        <f t="shared" si="11"/>
        <v>73.301940639269404</v>
      </c>
    </row>
    <row r="40" spans="1:26" x14ac:dyDescent="0.25">
      <c r="A40" s="71" t="s">
        <v>283</v>
      </c>
      <c r="B40" s="61">
        <v>1</v>
      </c>
      <c r="C40" s="72">
        <f>IFERROR(C4/$B40,0)</f>
        <v>0</v>
      </c>
      <c r="D40" s="72">
        <f>IFERROR(D4/$B40,0)</f>
        <v>0</v>
      </c>
      <c r="E40" s="72">
        <f>IFERROR(E4/$B40,0)</f>
        <v>3481168.9029430016</v>
      </c>
      <c r="F40" s="72">
        <f t="shared" si="18"/>
        <v>3481168.9029430011</v>
      </c>
      <c r="G40" s="73">
        <f>IFERROR(s_RadSpec!$G$4*G4,".")*$B$40</f>
        <v>0</v>
      </c>
      <c r="H40" s="73">
        <f>IFERROR(s_RadSpec!$F$4*H4,".")*$B$40</f>
        <v>0</v>
      </c>
      <c r="I40" s="73">
        <f>IFERROR(s_RadSpec!$E$4*I4,".")*$B$40</f>
        <v>7.1814958414872788E-6</v>
      </c>
      <c r="J40" s="73">
        <f t="shared" si="7"/>
        <v>7.1814958414872788E-6</v>
      </c>
      <c r="K40" s="72">
        <f t="shared" ref="K40:O40" si="29">IFERROR(K4/$B40,0)</f>
        <v>3481168.9029430016</v>
      </c>
      <c r="L40" s="72">
        <f t="shared" si="29"/>
        <v>25050787.898753647</v>
      </c>
      <c r="M40" s="72">
        <f t="shared" si="29"/>
        <v>6455185.035794694</v>
      </c>
      <c r="N40" s="72">
        <f t="shared" si="29"/>
        <v>3802903.0746134454</v>
      </c>
      <c r="O40" s="72">
        <f t="shared" si="29"/>
        <v>46895506.783773392</v>
      </c>
      <c r="P40" s="73">
        <f>IFERROR(s_RadSpec!$E$4*P4,".")*$B$40</f>
        <v>7.1814958414872788E-6</v>
      </c>
      <c r="Q40" s="73">
        <f>IFERROR(s_RadSpec!$K$4*Q4,".")*$B$40</f>
        <v>9.9797260273972589E-7</v>
      </c>
      <c r="R40" s="73">
        <f>IFERROR(s_RadSpec!$L$4*R4,".")*$B$40</f>
        <v>3.8728556751467722E-6</v>
      </c>
      <c r="S40" s="73">
        <f>IFERROR(s_RadSpec!$M$4*S4,".")*$B$40</f>
        <v>6.5739251065559137E-6</v>
      </c>
      <c r="T40" s="73">
        <f>IFERROR(s_RadSpec!$I$4*T4,".")*$B$40</f>
        <v>5.3310011373307961E-7</v>
      </c>
      <c r="U40" s="72">
        <f t="shared" ref="U40:V40" si="30">IFERROR(U4/$B40,0)</f>
        <v>0</v>
      </c>
      <c r="V40" s="72">
        <f t="shared" si="30"/>
        <v>40.218760674499833</v>
      </c>
      <c r="W40" s="72">
        <f t="shared" si="17"/>
        <v>40.218760674499833</v>
      </c>
      <c r="X40" s="73">
        <f>IFERROR(s_RadSpec!$F$4*X4,".")*$B$40</f>
        <v>0</v>
      </c>
      <c r="Y40" s="73">
        <f>IFERROR(s_RadSpec!$H$4*Y4,".")*$B$40</f>
        <v>0.6216004566210046</v>
      </c>
      <c r="Z40" s="73">
        <f t="shared" si="11"/>
        <v>0.6216004566210046</v>
      </c>
    </row>
    <row r="41" spans="1:26" x14ac:dyDescent="0.25">
      <c r="A41" s="71" t="s">
        <v>284</v>
      </c>
      <c r="B41" s="74">
        <v>0.99987999999999999</v>
      </c>
      <c r="C41" s="72">
        <f>IFERROR(C8/$B41,0)</f>
        <v>2482118.5178609886</v>
      </c>
      <c r="D41" s="72">
        <f>IFERROR(D8/$B41,0)</f>
        <v>34359022.545795411</v>
      </c>
      <c r="E41" s="72">
        <f>IFERROR(E8/$B41,0)</f>
        <v>3840.7100728411433</v>
      </c>
      <c r="F41" s="72">
        <f t="shared" si="18"/>
        <v>3834.3483777303636</v>
      </c>
      <c r="G41" s="73">
        <f>IFERROR(s_RadSpec!$G$8*G8,".")*$B$41</f>
        <v>1.007204121E-5</v>
      </c>
      <c r="H41" s="73">
        <f>IFERROR(s_RadSpec!$F$8*H8,".")*$B$41</f>
        <v>7.2761091985893264E-7</v>
      </c>
      <c r="I41" s="73">
        <f>IFERROR(s_RadSpec!$E$8*I8,".")*$B$41</f>
        <v>6.5092130168280032E-3</v>
      </c>
      <c r="J41" s="73">
        <f t="shared" si="7"/>
        <v>6.5200126689578617E-3</v>
      </c>
      <c r="K41" s="72">
        <f t="shared" ref="K41:O41" si="31">IFERROR(K8/$B41,0)</f>
        <v>3840.7100728411433</v>
      </c>
      <c r="L41" s="72">
        <f t="shared" si="31"/>
        <v>32635.770795132197</v>
      </c>
      <c r="M41" s="72">
        <f t="shared" si="31"/>
        <v>8530.5202841925984</v>
      </c>
      <c r="N41" s="72">
        <f t="shared" si="31"/>
        <v>5152.205343673847</v>
      </c>
      <c r="O41" s="72">
        <f t="shared" si="31"/>
        <v>46841.219529976639</v>
      </c>
      <c r="P41" s="73">
        <f>IFERROR(s_RadSpec!$E$8*P8,".")*$B$41</f>
        <v>6.5092130168280032E-3</v>
      </c>
      <c r="Q41" s="73">
        <f>IFERROR(s_RadSpec!$K$8*Q8,".")*$B$41</f>
        <v>7.6603062807785384E-4</v>
      </c>
      <c r="R41" s="73">
        <f>IFERROR(s_RadSpec!$L$8*R8,".")*$B$41</f>
        <v>2.9306536022575343E-3</v>
      </c>
      <c r="S41" s="73">
        <f>IFERROR(s_RadSpec!$M$8*S8,".")*$B$41</f>
        <v>4.8522910738983526E-3</v>
      </c>
      <c r="T41" s="73">
        <f>IFERROR(s_RadSpec!$I$8*T8,".")*$B$41</f>
        <v>5.3371795719368332E-4</v>
      </c>
      <c r="U41" s="72">
        <f t="shared" ref="U41:V41" si="32">IFERROR(U8/$B41,0)</f>
        <v>110.75142907864245</v>
      </c>
      <c r="V41" s="72">
        <f t="shared" si="32"/>
        <v>7.1779465918014262E-2</v>
      </c>
      <c r="W41" s="72">
        <f t="shared" si="17"/>
        <v>7.1732974828330603E-2</v>
      </c>
      <c r="X41" s="73">
        <f>IFERROR(s_RadSpec!$F$8*X8,".")*$B$41</f>
        <v>0.22573072156249999</v>
      </c>
      <c r="Y41" s="73">
        <f>IFERROR(s_RadSpec!$H$8*Y8,".")*$B$41</f>
        <v>348.28902221917809</v>
      </c>
      <c r="Z41" s="73">
        <f t="shared" si="11"/>
        <v>348.51475294074061</v>
      </c>
    </row>
    <row r="42" spans="1:26" x14ac:dyDescent="0.25">
      <c r="A42" s="71" t="s">
        <v>285</v>
      </c>
      <c r="B42" s="61">
        <v>0.97898250799999997</v>
      </c>
      <c r="C42" s="72">
        <f>IFERROR(C19/$B42,0)</f>
        <v>0</v>
      </c>
      <c r="D42" s="72">
        <f>IFERROR(D19/$B42,0)</f>
        <v>0</v>
      </c>
      <c r="E42" s="72">
        <f>IFERROR(E19/$B42,0)</f>
        <v>8614753.9035995081</v>
      </c>
      <c r="F42" s="72">
        <f t="shared" si="18"/>
        <v>8614753.9035995081</v>
      </c>
      <c r="G42" s="75">
        <f>IFERROR(s_RadSpec!$G$19*G19,".")*$B$42</f>
        <v>0</v>
      </c>
      <c r="H42" s="75">
        <f>IFERROR(s_RadSpec!$F$19*H19,".")*$B$42</f>
        <v>0</v>
      </c>
      <c r="I42" s="75">
        <f>IFERROR(s_RadSpec!$E$19*I19,".")*$B$42</f>
        <v>2.9019981626583943E-6</v>
      </c>
      <c r="J42" s="73">
        <f t="shared" si="7"/>
        <v>2.9019981626583943E-6</v>
      </c>
      <c r="K42" s="72">
        <f t="shared" ref="K42:O42" si="33">IFERROR(K19/$B42,0)</f>
        <v>8614753.9035995081</v>
      </c>
      <c r="L42" s="72">
        <f t="shared" si="33"/>
        <v>87700792.935506999</v>
      </c>
      <c r="M42" s="72">
        <f t="shared" si="33"/>
        <v>21235658.930599757</v>
      </c>
      <c r="N42" s="72">
        <f t="shared" si="33"/>
        <v>11250254.236818705</v>
      </c>
      <c r="O42" s="72">
        <f t="shared" si="33"/>
        <v>152772853.77493861</v>
      </c>
      <c r="P42" s="75">
        <f>IFERROR(s_RadSpec!$E$19*P19,".")*$B$42</f>
        <v>2.9019981626583943E-6</v>
      </c>
      <c r="Q42" s="75">
        <f>IFERROR(s_RadSpec!$K$19*Q19,".")*$B$42</f>
        <v>2.8506013643895318E-7</v>
      </c>
      <c r="R42" s="75">
        <f>IFERROR(s_RadSpec!$L$19*R19,".")*$B$42</f>
        <v>1.1772650936663884E-6</v>
      </c>
      <c r="S42" s="75">
        <f>IFERROR(s_RadSpec!$M$19*S19,".")*$B$42</f>
        <v>2.222172003738591E-6</v>
      </c>
      <c r="T42" s="75">
        <f>IFERROR(s_RadSpec!$I$19*T19,".")*$B$42</f>
        <v>1.636416377796373E-7</v>
      </c>
      <c r="U42" s="72">
        <f t="shared" ref="U42:V42" si="34">IFERROR(U19/$B42,0)</f>
        <v>0</v>
      </c>
      <c r="V42" s="72">
        <f t="shared" si="34"/>
        <v>254.6616253696435</v>
      </c>
      <c r="W42" s="72">
        <f t="shared" si="17"/>
        <v>254.66162536964353</v>
      </c>
      <c r="X42" s="75">
        <f>IFERROR(s_RadSpec!$F$19*X19,".")*$B$42</f>
        <v>0</v>
      </c>
      <c r="Y42" s="75">
        <f>IFERROR(s_RadSpec!$H$19*Y19,".")*$B$42</f>
        <v>9.8169482597593144E-2</v>
      </c>
      <c r="Z42" s="73">
        <f t="shared" si="11"/>
        <v>9.8169482597593144E-2</v>
      </c>
    </row>
    <row r="43" spans="1:26" x14ac:dyDescent="0.25">
      <c r="A43" s="71" t="s">
        <v>286</v>
      </c>
      <c r="B43" s="61">
        <v>2.0897492E-2</v>
      </c>
      <c r="C43" s="72">
        <f>IFERROR(C28/$B43,0)</f>
        <v>0</v>
      </c>
      <c r="D43" s="72">
        <f>IFERROR(D28/$B43,0)</f>
        <v>0</v>
      </c>
      <c r="E43" s="72">
        <f>IFERROR(E28/$B43,0)</f>
        <v>4835.6727215984047</v>
      </c>
      <c r="F43" s="72">
        <f t="shared" si="18"/>
        <v>4835.6727215984047</v>
      </c>
      <c r="G43" s="75">
        <f>IFERROR(s_RadSpec!$G$28*G28,".")*$B$43</f>
        <v>0</v>
      </c>
      <c r="H43" s="75">
        <f>IFERROR(s_RadSpec!$F$28*H28,".")*$B$43</f>
        <v>0</v>
      </c>
      <c r="I43" s="75">
        <f>IFERROR(s_RadSpec!$E$28*I28,".")*$B$43</f>
        <v>5.1699114971818019E-3</v>
      </c>
      <c r="J43" s="73">
        <f t="shared" si="7"/>
        <v>5.1699114971818019E-3</v>
      </c>
      <c r="K43" s="72">
        <f t="shared" ref="K43:O43" si="35">IFERROR(K28/$B43,0)</f>
        <v>4835.6727215984047</v>
      </c>
      <c r="L43" s="72">
        <f t="shared" si="35"/>
        <v>58963.496538344487</v>
      </c>
      <c r="M43" s="72">
        <f t="shared" si="35"/>
        <v>14249.030730542563</v>
      </c>
      <c r="N43" s="72">
        <f t="shared" si="35"/>
        <v>7713.1952365317638</v>
      </c>
      <c r="O43" s="72">
        <f t="shared" si="35"/>
        <v>103317.7497936687</v>
      </c>
      <c r="P43" s="75">
        <f>IFERROR(s_RadSpec!$E$28*P28,".")*$B$43</f>
        <v>5.1699114971818019E-3</v>
      </c>
      <c r="Q43" s="75">
        <f>IFERROR(s_RadSpec!$K$28*Q28,".")*$B$43</f>
        <v>4.2399113803812962E-4</v>
      </c>
      <c r="R43" s="75">
        <f>IFERROR(s_RadSpec!$L$28*R28,".")*$B$43</f>
        <v>1.7545053044494396E-3</v>
      </c>
      <c r="S43" s="75">
        <f>IFERROR(s_RadSpec!$M$28*S28,".")*$B$43</f>
        <v>3.2411989108733154E-3</v>
      </c>
      <c r="T43" s="75">
        <f>IFERROR(s_RadSpec!$I$28*T28,".")*$B$43</f>
        <v>2.4197197528910949E-4</v>
      </c>
      <c r="U43" s="72">
        <f t="shared" ref="U43:V43" si="36">IFERROR(U28/$B43,0)</f>
        <v>0</v>
      </c>
      <c r="V43" s="72">
        <f t="shared" si="36"/>
        <v>0.20000470379632457</v>
      </c>
      <c r="W43" s="72">
        <f t="shared" si="17"/>
        <v>0.20000470379632457</v>
      </c>
      <c r="X43" s="75">
        <f>IFERROR(s_RadSpec!$F$28*X28,".")*$B$43</f>
        <v>0</v>
      </c>
      <c r="Y43" s="75">
        <f>IFERROR(s_RadSpec!$H$28*Y28,".")*$B$43</f>
        <v>124.99706019643834</v>
      </c>
      <c r="Z43" s="73">
        <f t="shared" si="11"/>
        <v>124.99706019643834</v>
      </c>
    </row>
    <row r="44" spans="1:26" x14ac:dyDescent="0.25">
      <c r="A44" s="71" t="s">
        <v>287</v>
      </c>
      <c r="B44" s="61">
        <v>0.99987999999999999</v>
      </c>
      <c r="C44" s="72">
        <f>IFERROR(C15/$B44,0)</f>
        <v>8667715.459197104</v>
      </c>
      <c r="D44" s="72">
        <f>IFERROR(D15/$B44,0)</f>
        <v>17474861036.901676</v>
      </c>
      <c r="E44" s="72">
        <f>IFERROR(E15/$B44,0)</f>
        <v>0</v>
      </c>
      <c r="F44" s="72">
        <f t="shared" si="18"/>
        <v>8663418.31230269</v>
      </c>
      <c r="G44" s="73">
        <f>IFERROR(s_RadSpec!$G$15*G15,".")*$B$44</f>
        <v>2.8842663464999999E-6</v>
      </c>
      <c r="H44" s="73">
        <f>IFERROR(s_RadSpec!$F$15*H15,".")*$B$44</f>
        <v>1.4306265410184084E-9</v>
      </c>
      <c r="I44" s="73">
        <f>IFERROR(s_RadSpec!$E$15*I15,".")*$B$44</f>
        <v>0</v>
      </c>
      <c r="J44" s="73">
        <f t="shared" si="7"/>
        <v>2.8856969730410185E-6</v>
      </c>
      <c r="K44" s="72">
        <f t="shared" ref="K44:O44" si="37">IFERROR(K15/$B44,0)</f>
        <v>0</v>
      </c>
      <c r="L44" s="72">
        <f t="shared" si="37"/>
        <v>0</v>
      </c>
      <c r="M44" s="72">
        <f t="shared" si="37"/>
        <v>0</v>
      </c>
      <c r="N44" s="72">
        <f t="shared" si="37"/>
        <v>0</v>
      </c>
      <c r="O44" s="72">
        <f t="shared" si="37"/>
        <v>0</v>
      </c>
      <c r="P44" s="73">
        <f>IFERROR(s_RadSpec!$E$15*P15,".")*$B$44</f>
        <v>0</v>
      </c>
      <c r="Q44" s="73">
        <f>IFERROR(s_RadSpec!$K$15*Q15,".")*$B$44</f>
        <v>0</v>
      </c>
      <c r="R44" s="73">
        <f>IFERROR(s_RadSpec!$L$15*R15,".")*$B$44</f>
        <v>0</v>
      </c>
      <c r="S44" s="73">
        <f>IFERROR(s_RadSpec!$M$15*S15,".")*$B$44</f>
        <v>0</v>
      </c>
      <c r="T44" s="73">
        <f>IFERROR(s_RadSpec!$I$15*T15,".")*$B$44</f>
        <v>0</v>
      </c>
      <c r="U44" s="72">
        <f t="shared" ref="U44:V44" si="38">IFERROR(U15/$B44,0)</f>
        <v>56327.732554323877</v>
      </c>
      <c r="V44" s="72">
        <f t="shared" si="38"/>
        <v>4.2637002755300459</v>
      </c>
      <c r="W44" s="72">
        <f t="shared" si="17"/>
        <v>4.2633775612424607</v>
      </c>
      <c r="X44" s="73">
        <f>IFERROR(s_RadSpec!$F$15*X15,".")*$B$44</f>
        <v>4.43831108875E-4</v>
      </c>
      <c r="Y44" s="73">
        <f>IFERROR(s_RadSpec!$H$15*Y15,".")*$B$44</f>
        <v>5.8634515525114148</v>
      </c>
      <c r="Z44" s="73">
        <f t="shared" si="11"/>
        <v>5.8638953836202896</v>
      </c>
    </row>
    <row r="45" spans="1:26" x14ac:dyDescent="0.25">
      <c r="A45" s="67" t="s">
        <v>8</v>
      </c>
      <c r="B45" s="67" t="s">
        <v>274</v>
      </c>
      <c r="C45" s="68">
        <f>IFERROR(IF(AND(C46&lt;&gt;0,C47&lt;&gt;0),1/SUM(1/C46,1/C47),IF(AND(C46&lt;&gt;0,C47=0),1/(1/C46),IF(AND(C46=0,C47&lt;&gt;0),1/(1/C47),IF(AND(C46=0,C47=0),".")))),".")</f>
        <v>36132.389073565544</v>
      </c>
      <c r="D45" s="68">
        <f t="shared" ref="D45:F45" si="39">IFERROR(IF(AND(D46&lt;&gt;0,D47&lt;&gt;0),1/SUM(1/D46,1/D47),IF(AND(D46&lt;&gt;0,D47=0),1/(1/D46),IF(AND(D46=0,D47&lt;&gt;0),1/(1/D47),IF(AND(D46=0,D47=0),".")))),".")</f>
        <v>29246976.761143692</v>
      </c>
      <c r="E45" s="68">
        <f t="shared" si="39"/>
        <v>664.79932892290174</v>
      </c>
      <c r="F45" s="69">
        <f t="shared" si="39"/>
        <v>652.77410917614725</v>
      </c>
      <c r="G45" s="70">
        <f>SUM(G46:G47)</f>
        <v>6.9189999999999996E-4</v>
      </c>
      <c r="H45" s="70">
        <f>SUM(H46:H47)</f>
        <v>8.5478920451066776E-7</v>
      </c>
      <c r="I45" s="70">
        <f>SUM(I46:I47)</f>
        <v>3.7605332785916969E-2</v>
      </c>
      <c r="J45" s="70">
        <f t="shared" si="7"/>
        <v>3.829808757512148E-2</v>
      </c>
      <c r="K45" s="68">
        <f t="shared" ref="K45:O45" si="40">IFERROR(IF(AND(K46&lt;&gt;0,K47&lt;&gt;0),1/SUM(1/K46,1/K47),IF(AND(K46&lt;&gt;0,K47=0),1/(1/K46),IF(AND(K46=0,K47&lt;&gt;0),1/(1/K47),IF(AND(K46=0,K47=0),".")))),".")</f>
        <v>664.79932892290174</v>
      </c>
      <c r="L45" s="68">
        <f t="shared" si="40"/>
        <v>6237.2392404353022</v>
      </c>
      <c r="M45" s="68">
        <f t="shared" si="40"/>
        <v>1540.9217745413814</v>
      </c>
      <c r="N45" s="68">
        <f t="shared" si="40"/>
        <v>815.31938891242214</v>
      </c>
      <c r="O45" s="68">
        <f t="shared" si="40"/>
        <v>10391.22431912415</v>
      </c>
      <c r="P45" s="70">
        <f>SUM(P46:P47)</f>
        <v>3.7605332785916969E-2</v>
      </c>
      <c r="Q45" s="70">
        <f t="shared" ref="Q45:T45" si="41">SUM(Q46:Q47)</f>
        <v>4.0081835947429877E-3</v>
      </c>
      <c r="R45" s="70">
        <f t="shared" si="41"/>
        <v>1.6224055246049505E-2</v>
      </c>
      <c r="S45" s="70">
        <f t="shared" si="41"/>
        <v>3.0662830223316798E-2</v>
      </c>
      <c r="T45" s="70">
        <f t="shared" si="41"/>
        <v>2.4058762694584178E-3</v>
      </c>
      <c r="U45" s="68">
        <f t="shared" ref="U45:W45" si="42">IFERROR(IF(AND(U46&lt;&gt;0,U47&lt;&gt;0),1/SUM(1/U46,1/U47),IF(AND(U46&lt;&gt;0,U47=0),1/(1/U46),IF(AND(U46=0,U47&lt;&gt;0),1/(1/U47),IF(AND(U46=0,U47=0),".")))),".")</f>
        <v>94.273475568439608</v>
      </c>
      <c r="V45" s="68">
        <f t="shared" si="42"/>
        <v>1.6726697006826583E-2</v>
      </c>
      <c r="W45" s="69">
        <f t="shared" si="42"/>
        <v>1.6723729759052838E-2</v>
      </c>
      <c r="X45" s="70">
        <f>SUM(X46:X47)</f>
        <v>0.26518593749999997</v>
      </c>
      <c r="Y45" s="70">
        <f>SUM(Y46:Y47)</f>
        <v>1494.6166592123286</v>
      </c>
      <c r="Z45" s="70">
        <f t="shared" si="11"/>
        <v>1494.8818451498287</v>
      </c>
    </row>
    <row r="46" spans="1:26" x14ac:dyDescent="0.25">
      <c r="A46" s="71" t="s">
        <v>288</v>
      </c>
      <c r="B46" s="61">
        <v>1</v>
      </c>
      <c r="C46" s="72">
        <f>IFERROR(C10/$B46,0)</f>
        <v>36132.389073565544</v>
      </c>
      <c r="D46" s="72">
        <f>IFERROR(D10/$B46,0)</f>
        <v>29246976.761143692</v>
      </c>
      <c r="E46" s="72">
        <f>IFERROR(E10/$B46,0)</f>
        <v>2863954.6771756485</v>
      </c>
      <c r="F46" s="72">
        <f t="shared" si="18"/>
        <v>35638.732740128748</v>
      </c>
      <c r="G46" s="73">
        <f>IFERROR(s_RadSpec!$G$10*G10,".")*$B$46</f>
        <v>6.9189999999999996E-4</v>
      </c>
      <c r="H46" s="73">
        <f>IFERROR(s_RadSpec!$F$10*H10,".")*$B$46</f>
        <v>8.5478920451066776E-7</v>
      </c>
      <c r="I46" s="73">
        <f>IFERROR(s_RadSpec!$E$10*I10,".")*$B$46</f>
        <v>8.7291884188105584E-6</v>
      </c>
      <c r="J46" s="73">
        <f t="shared" si="7"/>
        <v>7.014839776233212E-4</v>
      </c>
      <c r="K46" s="72">
        <f t="shared" ref="K46:O46" si="43">IFERROR(K10/$B46,0)</f>
        <v>2863954.6771756485</v>
      </c>
      <c r="L46" s="72">
        <f t="shared" si="43"/>
        <v>9652106.6592278164</v>
      </c>
      <c r="M46" s="72">
        <f t="shared" si="43"/>
        <v>3951910.4508750853</v>
      </c>
      <c r="N46" s="72">
        <f t="shared" si="43"/>
        <v>2965933.1709933337</v>
      </c>
      <c r="O46" s="72">
        <f t="shared" si="43"/>
        <v>1781016.290478206</v>
      </c>
      <c r="P46" s="73">
        <f>IFERROR(s_RadSpec!$E$10*P10,".")*$B46</f>
        <v>8.7291884188105584E-6</v>
      </c>
      <c r="Q46" s="73">
        <f>IFERROR(s_RadSpec!$K$10*Q10,".")*$B46</f>
        <v>2.5901081372840988E-6</v>
      </c>
      <c r="R46" s="73">
        <f>IFERROR(s_RadSpec!$L$10*R10,".")*$B46</f>
        <v>6.3260542744495045E-6</v>
      </c>
      <c r="S46" s="73">
        <f>IFERROR(s_RadSpec!$M$10*S10,".")*$B46</f>
        <v>8.4290503388608518E-6</v>
      </c>
      <c r="T46" s="73">
        <f>IFERROR(s_RadSpec!$I$10*T10,".")*$B46</f>
        <v>1.4036929439476074E-5</v>
      </c>
      <c r="U46" s="72">
        <f t="shared" ref="U46:V46" si="44">IFERROR(U10/$B46,0)</f>
        <v>94.273475568439608</v>
      </c>
      <c r="V46" s="72">
        <f t="shared" si="44"/>
        <v>4.5353070547840248</v>
      </c>
      <c r="W46" s="72">
        <f t="shared" ref="W46:W47" si="45">IFERROR(IF(AND(U46&lt;&gt;0,V46&lt;&gt;0),1/((1/U46)+(1/V46)),IF(AND(U46&lt;&gt;0,V46=0),1/((1/U46)),IF(AND(U46=0,V46&lt;&gt;0),1/((1/V46)),IF(AND(U46=0,V46=0),0)))),0)</f>
        <v>4.3271371984706724</v>
      </c>
      <c r="X46" s="73">
        <f>IFERROR(s_RadSpec!$F$10*X10,".")*$B$46</f>
        <v>0.26518593749999997</v>
      </c>
      <c r="Y46" s="73">
        <f>IFERROR(s_RadSpec!$H$10*Y10,".")*$B$46</f>
        <v>5.5123059360730595</v>
      </c>
      <c r="Z46" s="73">
        <f t="shared" si="11"/>
        <v>5.7774918735730596</v>
      </c>
    </row>
    <row r="47" spans="1:26" x14ac:dyDescent="0.25">
      <c r="A47" s="71" t="s">
        <v>289</v>
      </c>
      <c r="B47" s="61">
        <v>0.94399</v>
      </c>
      <c r="C47" s="72">
        <f>IFERROR(C6/$B$47,0)</f>
        <v>0</v>
      </c>
      <c r="D47" s="72">
        <f>IFERROR(D6/$B$47,0)</f>
        <v>0</v>
      </c>
      <c r="E47" s="72">
        <f>IFERROR(E6/$B$47,0)</f>
        <v>664.95368219015415</v>
      </c>
      <c r="F47" s="72">
        <f t="shared" si="18"/>
        <v>664.95368219015415</v>
      </c>
      <c r="G47" s="73">
        <f>IFERROR(s_RadSpec!$G$6*G6,".")*$B$47</f>
        <v>0</v>
      </c>
      <c r="H47" s="73">
        <f>IFERROR(s_RadSpec!$F$6*H6,".")*$B$47</f>
        <v>0</v>
      </c>
      <c r="I47" s="73">
        <f>IFERROR(s_RadSpec!$E$6*I6,".")*$B$47</f>
        <v>3.7596603597498161E-2</v>
      </c>
      <c r="J47" s="73">
        <f t="shared" si="7"/>
        <v>3.7596603597498161E-2</v>
      </c>
      <c r="K47" s="72">
        <f t="shared" ref="K47:O47" si="46">IFERROR(K6/$B$47,0)</f>
        <v>664.95368219015415</v>
      </c>
      <c r="L47" s="72">
        <f t="shared" si="46"/>
        <v>6241.2723816326961</v>
      </c>
      <c r="M47" s="72">
        <f t="shared" si="46"/>
        <v>1541.5228423396629</v>
      </c>
      <c r="N47" s="72">
        <f t="shared" si="46"/>
        <v>815.54357754140926</v>
      </c>
      <c r="O47" s="72">
        <f t="shared" si="46"/>
        <v>10452.20704489375</v>
      </c>
      <c r="P47" s="73">
        <f>IFERROR(s_RadSpec!$E$6*P6,".")*$B47</f>
        <v>3.7596603597498161E-2</v>
      </c>
      <c r="Q47" s="73">
        <f>IFERROR(s_RadSpec!$K$6*Q6,".")*$B47</f>
        <v>4.0055934866057036E-3</v>
      </c>
      <c r="R47" s="73">
        <f>IFERROR(s_RadSpec!$L$6*R6,".")*$B47</f>
        <v>1.6217729191775054E-2</v>
      </c>
      <c r="S47" s="73">
        <f>IFERROR(s_RadSpec!$M$6*S6,".")*$B47</f>
        <v>3.0654401172977935E-2</v>
      </c>
      <c r="T47" s="73">
        <f>IFERROR(s_RadSpec!$I$6*T6,".")*$B47</f>
        <v>2.3918393400189416E-3</v>
      </c>
      <c r="U47" s="72">
        <f t="shared" ref="U47:V47" si="47">IFERROR(U6/$B$47,0)</f>
        <v>0</v>
      </c>
      <c r="V47" s="72">
        <f t="shared" si="47"/>
        <v>1.6788615213565262E-2</v>
      </c>
      <c r="W47" s="72">
        <f t="shared" si="45"/>
        <v>1.6788615213565262E-2</v>
      </c>
      <c r="X47" s="73">
        <f>IFERROR(s_RadSpec!$F$6*X6,".")*$B$47</f>
        <v>0</v>
      </c>
      <c r="Y47" s="73">
        <f>IFERROR(s_RadSpec!$H$6*Y6,".")*$B$47</f>
        <v>1489.1043532762556</v>
      </c>
      <c r="Z47" s="73">
        <f t="shared" si="11"/>
        <v>1489.1043532762556</v>
      </c>
    </row>
    <row r="48" spans="1:26" x14ac:dyDescent="0.25">
      <c r="A48" s="67" t="s">
        <v>21</v>
      </c>
      <c r="B48" s="67" t="s">
        <v>274</v>
      </c>
      <c r="C48" s="68">
        <f>1/SUM(1/C49,1/C52,1/C54,1/C58,1/C59,1/C61)</f>
        <v>224.63396341877893</v>
      </c>
      <c r="D48" s="68">
        <f>1/SUM(1/D49,1/D52,1/D54,1/D58,1/D59,1/D61)</f>
        <v>57586.696617250629</v>
      </c>
      <c r="E48" s="68">
        <f>1/SUM(1/E49,1/E50,1/E52,1/E54,1/E55,1/E56,1/E57,1/E58,1/E59,1/E60,1/E61,1/E62)</f>
        <v>135.01904234719765</v>
      </c>
      <c r="F48" s="69">
        <f>1/SUM(1/F49,1/F50,1/F51,1/F52,1/F54,1/F55,1/F56,1/F57,1/F58,1/F59,1/F60,1/F61,1/F62)</f>
        <v>84.207565418192942</v>
      </c>
      <c r="G48" s="70">
        <f>SUM(G49:G62)</f>
        <v>0.11129216445953541</v>
      </c>
      <c r="H48" s="70">
        <f>SUM(H49:H62)</f>
        <v>4.3420654852079337E-4</v>
      </c>
      <c r="I48" s="70">
        <f>SUM(I49:I62)</f>
        <v>0.18515906767960336</v>
      </c>
      <c r="J48" s="70">
        <f t="shared" si="7"/>
        <v>0.29688543868765954</v>
      </c>
      <c r="K48" s="68">
        <f t="shared" ref="K48:O48" si="48">1/SUM(1/K49,1/K50,1/K52,1/K54,1/K55,1/K56,1/K57,1/K58,1/K59,1/K60,1/K61,1/K62)</f>
        <v>135.01904234719765</v>
      </c>
      <c r="L48" s="68">
        <f t="shared" si="48"/>
        <v>1513.7226272843122</v>
      </c>
      <c r="M48" s="68">
        <f t="shared" si="48"/>
        <v>371.02427970912532</v>
      </c>
      <c r="N48" s="68">
        <f t="shared" si="48"/>
        <v>190.80622127783977</v>
      </c>
      <c r="O48" s="68">
        <f t="shared" si="48"/>
        <v>2623.7662599585228</v>
      </c>
      <c r="P48" s="70">
        <f>+SUM(P49:P62)</f>
        <v>0.18515906767960336</v>
      </c>
      <c r="Q48" s="70">
        <f t="shared" ref="Q48:T48" si="49">+SUM(Q49:Q62)</f>
        <v>1.6515575277388273E-2</v>
      </c>
      <c r="R48" s="70">
        <f t="shared" si="49"/>
        <v>6.7381035062178241E-2</v>
      </c>
      <c r="S48" s="70">
        <f t="shared" si="49"/>
        <v>0.13102298149700592</v>
      </c>
      <c r="T48" s="70">
        <f t="shared" si="49"/>
        <v>9.5282877829198104E-3</v>
      </c>
      <c r="U48" s="68">
        <f>1/SUM(1/U49,1/U52,1/U54,1/U58,1/U59,1/U61)</f>
        <v>0.18562253736345594</v>
      </c>
      <c r="V48" s="68">
        <f t="shared" ref="V48:W48" si="50">1/SUM(1/V49,1/V50,1/V51,1/V52,1/V53,1/V54,1/V55,1/V56,1/V57,1/V58,1/V59,1/V60,1/V61,1/V62)</f>
        <v>5.1448556851462039E-3</v>
      </c>
      <c r="W48" s="69">
        <f t="shared" si="50"/>
        <v>5.006078313374962E-3</v>
      </c>
      <c r="X48" s="70">
        <f>SUM(X49:X62)</f>
        <v>134.70627615616874</v>
      </c>
      <c r="Y48" s="70">
        <f>SUM(Y49:Y62)</f>
        <v>4859.2227906757234</v>
      </c>
      <c r="Z48" s="70">
        <f t="shared" si="11"/>
        <v>4993.9290668318918</v>
      </c>
    </row>
    <row r="49" spans="1:26" x14ac:dyDescent="0.25">
      <c r="A49" s="71" t="s">
        <v>290</v>
      </c>
      <c r="B49" s="61">
        <v>1</v>
      </c>
      <c r="C49" s="72">
        <f>IFERROR(C23/$B49,0)</f>
        <v>1755.0017550017546</v>
      </c>
      <c r="D49" s="72">
        <f>IFERROR(D23/$B49,0)</f>
        <v>118407.66319802833</v>
      </c>
      <c r="E49" s="72">
        <f>IFERROR(E23/$B49,0)</f>
        <v>55113.873807861732</v>
      </c>
      <c r="F49" s="72">
        <f t="shared" si="18"/>
        <v>1676.7561244906556</v>
      </c>
      <c r="G49" s="73">
        <f>IFERROR(s_RadSpec!$G$23*G23,".")*$B$49</f>
        <v>1.4245000000000001E-2</v>
      </c>
      <c r="H49" s="73">
        <f>IFERROR(s_RadSpec!$F$23*H23,".")*$B$49</f>
        <v>2.111349833683424E-4</v>
      </c>
      <c r="I49" s="73">
        <f>IFERROR(s_RadSpec!$E$23*I23,".")*$B$49</f>
        <v>4.5360629316594823E-4</v>
      </c>
      <c r="J49" s="73">
        <f t="shared" si="7"/>
        <v>1.4909741276534291E-2</v>
      </c>
      <c r="K49" s="72">
        <f t="shared" ref="K49:O49" si="51">IFERROR(K23/$B49,0)</f>
        <v>55113.873807861732</v>
      </c>
      <c r="L49" s="72">
        <f t="shared" si="51"/>
        <v>393340.43584751652</v>
      </c>
      <c r="M49" s="72">
        <f t="shared" si="51"/>
        <v>100796.39379764063</v>
      </c>
      <c r="N49" s="72">
        <f t="shared" si="51"/>
        <v>58136.956049806598</v>
      </c>
      <c r="O49" s="72">
        <f t="shared" si="51"/>
        <v>628012.30437802779</v>
      </c>
      <c r="P49" s="73">
        <f>IFERROR(s_RadSpec!$E$23*P23,".")*$B$49</f>
        <v>4.5360629316594823E-4</v>
      </c>
      <c r="Q49" s="73">
        <f>IFERROR(s_RadSpec!$K$23*Q23,".")*$B$49</f>
        <v>6.3558174348725172E-5</v>
      </c>
      <c r="R49" s="73">
        <f>IFERROR(s_RadSpec!$L$23*R23,".")*$B$49</f>
        <v>2.4802474630382241E-4</v>
      </c>
      <c r="S49" s="73">
        <f>IFERROR(s_RadSpec!$M$23*S23,".")*$B$49</f>
        <v>4.3001907390167131E-4</v>
      </c>
      <c r="T49" s="73">
        <f>IFERROR(s_RadSpec!$I$23*T23,".")*$B$49</f>
        <v>3.9808137238265669E-5</v>
      </c>
      <c r="U49" s="72">
        <f t="shared" ref="U49:V49" si="52">IFERROR(U23/$B49,0)</f>
        <v>0.38167028458290597</v>
      </c>
      <c r="V49" s="72">
        <f t="shared" si="52"/>
        <v>1.3708002030536921</v>
      </c>
      <c r="W49" s="72">
        <f t="shared" ref="W49:W62" si="53">IFERROR(IF(AND(U49&lt;&gt;0,V49&lt;&gt;0),1/((1/U49)+(1/V49)),IF(AND(U49&lt;&gt;0,V49=0),1/((1/U49)),IF(AND(U49=0,V49&lt;&gt;0),1/((1/V49)),IF(AND(U49=0,V49=0),0)))),0)</f>
        <v>0.2985463705647865</v>
      </c>
      <c r="X49" s="73">
        <f>IFERROR(s_RadSpec!$F$23*X23,".")*$B$49</f>
        <v>65.501562499999991</v>
      </c>
      <c r="Y49" s="73">
        <f>IFERROR(s_RadSpec!$H$23*Y23,".")*$B$49</f>
        <v>18.237522831050228</v>
      </c>
      <c r="Z49" s="73">
        <f t="shared" si="11"/>
        <v>83.739085331050219</v>
      </c>
    </row>
    <row r="50" spans="1:26" x14ac:dyDescent="0.25">
      <c r="A50" s="71" t="s">
        <v>291</v>
      </c>
      <c r="B50" s="61">
        <v>1</v>
      </c>
      <c r="C50" s="72">
        <f>IFERROR(C25/$B50,0)</f>
        <v>0</v>
      </c>
      <c r="D50" s="72">
        <f>IFERROR(D25/$B50,0)</f>
        <v>688933747.24837554</v>
      </c>
      <c r="E50" s="72">
        <f>IFERROR(E25/$B50,0)</f>
        <v>1201490.4900999039</v>
      </c>
      <c r="F50" s="72">
        <f t="shared" si="18"/>
        <v>1199398.7560181448</v>
      </c>
      <c r="G50" s="73">
        <f>IFERROR(s_RadSpec!$G$25*G25,".")*$B$50</f>
        <v>0</v>
      </c>
      <c r="H50" s="73">
        <f>IFERROR(s_RadSpec!$F$25*H25,".")*$B$50</f>
        <v>3.6287959618542187E-8</v>
      </c>
      <c r="I50" s="73">
        <f>IFERROR(s_RadSpec!$E$25*I25,".")*$B$50</f>
        <v>2.0807488869863014E-5</v>
      </c>
      <c r="J50" s="73">
        <f t="shared" si="7"/>
        <v>2.0843776829481557E-5</v>
      </c>
      <c r="K50" s="72">
        <f t="shared" ref="K50:O50" si="54">IFERROR(K25/$B50,0)</f>
        <v>1201490.4900999039</v>
      </c>
      <c r="L50" s="72">
        <f t="shared" si="54"/>
        <v>10393419.336553276</v>
      </c>
      <c r="M50" s="72">
        <f t="shared" si="54"/>
        <v>2614324.5539969378</v>
      </c>
      <c r="N50" s="72">
        <f t="shared" si="54"/>
        <v>1510707.7021317827</v>
      </c>
      <c r="O50" s="72">
        <f t="shared" si="54"/>
        <v>18890504.780894086</v>
      </c>
      <c r="P50" s="73">
        <f>IFERROR(s_RadSpec!$E$25*P25,".")*$B$50</f>
        <v>2.0807488869863014E-5</v>
      </c>
      <c r="Q50" s="73">
        <f>IFERROR(s_RadSpec!$K$25*Q25,".")*$B$50</f>
        <v>2.4053681652270022E-6</v>
      </c>
      <c r="R50" s="73">
        <f>IFERROR(s_RadSpec!$L$25*R25,".")*$B$50</f>
        <v>9.562699459704987E-6</v>
      </c>
      <c r="S50" s="73">
        <f>IFERROR(s_RadSpec!$M$25*S25,".")*$B$50</f>
        <v>1.6548535474282761E-5</v>
      </c>
      <c r="T50" s="73">
        <f>IFERROR(s_RadSpec!$I$25*T25,".")*$B$50</f>
        <v>1.3234161971830986E-6</v>
      </c>
      <c r="U50" s="72">
        <f t="shared" ref="U50:V50" si="55">IFERROR(U25/$B50,0)</f>
        <v>2220.680083275503</v>
      </c>
      <c r="V50" s="72">
        <f t="shared" si="55"/>
        <v>24.642708852583716</v>
      </c>
      <c r="W50" s="72">
        <f t="shared" si="53"/>
        <v>24.372251926870305</v>
      </c>
      <c r="X50" s="73">
        <f>IFERROR(s_RadSpec!$F$25*X$25,".")*$B$50</f>
        <v>1.12578125E-2</v>
      </c>
      <c r="Y50" s="73">
        <f>IFERROR(s_RadSpec!$H$25*Y25,".")*$B$50</f>
        <v>1.0144988584474885</v>
      </c>
      <c r="Z50" s="73">
        <f t="shared" si="11"/>
        <v>1.0257566709474886</v>
      </c>
    </row>
    <row r="51" spans="1:26" x14ac:dyDescent="0.25">
      <c r="A51" s="71" t="s">
        <v>292</v>
      </c>
      <c r="B51" s="61">
        <v>1</v>
      </c>
      <c r="C51" s="72">
        <f>IFERROR(C21/$B51,0)</f>
        <v>0</v>
      </c>
      <c r="D51" s="72">
        <f>IFERROR(D21/$B51,0)</f>
        <v>592193706.62425983</v>
      </c>
      <c r="E51" s="72">
        <f>IFERROR(E21/$B51,0)</f>
        <v>0</v>
      </c>
      <c r="F51" s="72">
        <f t="shared" si="18"/>
        <v>592193706.62425983</v>
      </c>
      <c r="G51" s="73">
        <f>IFERROR(s_RadSpec!$G$21*G21,".")*$B$51</f>
        <v>0</v>
      </c>
      <c r="H51" s="73">
        <f>IFERROR(s_RadSpec!$F$21*H21,".")*$B$51</f>
        <v>4.2215916380655189E-8</v>
      </c>
      <c r="I51" s="73">
        <f>IFERROR(s_RadSpec!$E$21*I21,".")*$B$51</f>
        <v>0</v>
      </c>
      <c r="J51" s="73">
        <f t="shared" si="7"/>
        <v>4.2215916380655189E-8</v>
      </c>
      <c r="K51" s="72">
        <f t="shared" ref="K51:O51" si="56">IFERROR(K21/$B51,0)</f>
        <v>0</v>
      </c>
      <c r="L51" s="72">
        <f t="shared" si="56"/>
        <v>0</v>
      </c>
      <c r="M51" s="72">
        <f t="shared" si="56"/>
        <v>0</v>
      </c>
      <c r="N51" s="72">
        <f t="shared" si="56"/>
        <v>0</v>
      </c>
      <c r="O51" s="72">
        <f t="shared" si="56"/>
        <v>0</v>
      </c>
      <c r="P51" s="73">
        <f>IFERROR(s_RadSpec!$E$21*P21,".")*$B$51</f>
        <v>0</v>
      </c>
      <c r="Q51" s="73">
        <f>IFERROR(s_RadSpec!$K$21*Q21,".")*$B$51</f>
        <v>0</v>
      </c>
      <c r="R51" s="73">
        <f>IFERROR(s_RadSpec!$L$21*R21,".")*$B$51</f>
        <v>0</v>
      </c>
      <c r="S51" s="73">
        <f>IFERROR(s_RadSpec!$M$21*S21,".")*$B$51</f>
        <v>0</v>
      </c>
      <c r="T51" s="73">
        <f>IFERROR(s_RadSpec!$I$21*T21,".")*$B$51</f>
        <v>0</v>
      </c>
      <c r="U51" s="72">
        <f t="shared" ref="U51:V51" si="57">IFERROR(U21/$B51,0)</f>
        <v>1908.8523025530899</v>
      </c>
      <c r="V51" s="72">
        <f t="shared" si="57"/>
        <v>162717.1233395795</v>
      </c>
      <c r="W51" s="72">
        <f t="shared" si="53"/>
        <v>1886.7189964405538</v>
      </c>
      <c r="X51" s="73">
        <f>IFERROR(s_RadSpec!$F$21*X21,".")*$B$51</f>
        <v>1.3096874999999999E-2</v>
      </c>
      <c r="Y51" s="73">
        <f>IFERROR(s_RadSpec!$H$21*Y21,".")*$B$51</f>
        <v>1.5364086757990868E-4</v>
      </c>
      <c r="Z51" s="73">
        <f t="shared" si="11"/>
        <v>1.3250515867579908E-2</v>
      </c>
    </row>
    <row r="52" spans="1:26" x14ac:dyDescent="0.25">
      <c r="A52" s="71" t="s">
        <v>293</v>
      </c>
      <c r="B52" s="61">
        <v>0.99980000000000002</v>
      </c>
      <c r="C52" s="72">
        <f>IFERROR(C17/$B52,0)</f>
        <v>3535962.5263217487</v>
      </c>
      <c r="D52" s="72">
        <f>IFERROR(D17/$B52,0)</f>
        <v>96854479.146405682</v>
      </c>
      <c r="E52" s="72">
        <f>IFERROR(E17/$B52,0)</f>
        <v>2797.6574931531209</v>
      </c>
      <c r="F52" s="72">
        <f t="shared" si="18"/>
        <v>2795.3650526294873</v>
      </c>
      <c r="G52" s="73">
        <f>IFERROR(s_RadSpec!$G$17*G17,".")*$B$52</f>
        <v>7.0702106750000004E-6</v>
      </c>
      <c r="H52" s="73">
        <f>IFERROR(s_RadSpec!$F$17*H17,".")*$B$52</f>
        <v>2.5811919304433913E-7</v>
      </c>
      <c r="I52" s="73">
        <f>IFERROR(s_RadSpec!$E$17*I17,".")*$B$52</f>
        <v>8.9360474115162541E-3</v>
      </c>
      <c r="J52" s="73">
        <f t="shared" si="7"/>
        <v>8.9433757413842976E-3</v>
      </c>
      <c r="K52" s="72">
        <f t="shared" ref="K52:O52" si="58">IFERROR(K17/$B52,0)</f>
        <v>2797.6574931531209</v>
      </c>
      <c r="L52" s="72">
        <f t="shared" si="58"/>
        <v>21937.518773720087</v>
      </c>
      <c r="M52" s="72">
        <f t="shared" si="58"/>
        <v>5861.0082024717985</v>
      </c>
      <c r="N52" s="72">
        <f t="shared" si="58"/>
        <v>3504.910051066146</v>
      </c>
      <c r="O52" s="72">
        <f t="shared" si="58"/>
        <v>41463.046238821014</v>
      </c>
      <c r="P52" s="73">
        <f>IFERROR(s_RadSpec!$E$17*P17,".")*$B$52</f>
        <v>8.9360474115162541E-3</v>
      </c>
      <c r="Q52" s="73">
        <f>IFERROR(s_RadSpec!$K$17*Q17,".")*$B$52</f>
        <v>1.1396001643517041E-3</v>
      </c>
      <c r="R52" s="73">
        <f>IFERROR(s_RadSpec!$L$17*R17,".")*$B$52</f>
        <v>4.26547773631448E-3</v>
      </c>
      <c r="S52" s="73">
        <f>IFERROR(s_RadSpec!$M$17*S17,".")*$B$52</f>
        <v>7.1328506682775891E-3</v>
      </c>
      <c r="T52" s="73">
        <f>IFERROR(s_RadSpec!$I$17*T17,".")*$B$52</f>
        <v>6.029465335470938E-4</v>
      </c>
      <c r="U52" s="72">
        <f t="shared" ref="U52:V52" si="59">IFERROR(U17/$B52,0)</f>
        <v>312.19665704502586</v>
      </c>
      <c r="V52" s="72">
        <f t="shared" si="59"/>
        <v>3.8414787745810267E-2</v>
      </c>
      <c r="W52" s="72">
        <f t="shared" si="53"/>
        <v>3.8410061512114312E-2</v>
      </c>
      <c r="X52" s="73">
        <f>IFERROR(s_RadSpec!$F$17*X17,".")*$B$52</f>
        <v>8.0077731250000006E-2</v>
      </c>
      <c r="Y52" s="73">
        <f>IFERROR(s_RadSpec!$H$17*Y17,".")*$B$52</f>
        <v>650.79104863013697</v>
      </c>
      <c r="Z52" s="73">
        <f t="shared" si="11"/>
        <v>650.87112636138693</v>
      </c>
    </row>
    <row r="53" spans="1:26" x14ac:dyDescent="0.25">
      <c r="A53" s="71" t="s">
        <v>294</v>
      </c>
      <c r="B53" s="61">
        <v>2.0000000000000001E-4</v>
      </c>
      <c r="C53" s="72">
        <f>IFERROR(C5/$B53,0)</f>
        <v>0</v>
      </c>
      <c r="D53" s="72">
        <f>IFERROR(D5/$B53,0)</f>
        <v>0</v>
      </c>
      <c r="E53" s="72">
        <f>IFERROR(E5/$B53,0)</f>
        <v>0</v>
      </c>
      <c r="F53" s="72">
        <f t="shared" si="18"/>
        <v>0</v>
      </c>
      <c r="G53" s="73">
        <f>IFERROR(s_RadSpec!$G$5*G5,".")*$B$53</f>
        <v>0</v>
      </c>
      <c r="H53" s="73">
        <f>IFERROR(s_RadSpec!$F$5*H5,".")*$B$53</f>
        <v>0</v>
      </c>
      <c r="I53" s="73">
        <f>IFERROR(s_RadSpec!$E$5*I5,".")*$B$53</f>
        <v>0</v>
      </c>
      <c r="J53" s="73">
        <f t="shared" si="7"/>
        <v>0</v>
      </c>
      <c r="K53" s="72">
        <f t="shared" ref="K53:O53" si="60">IFERROR(K5/$B53,0)</f>
        <v>0</v>
      </c>
      <c r="L53" s="72">
        <f t="shared" si="60"/>
        <v>0</v>
      </c>
      <c r="M53" s="72">
        <f t="shared" si="60"/>
        <v>0</v>
      </c>
      <c r="N53" s="72">
        <f t="shared" si="60"/>
        <v>0</v>
      </c>
      <c r="O53" s="72">
        <f t="shared" si="60"/>
        <v>0</v>
      </c>
      <c r="P53" s="73">
        <f>IFERROR(s_RadSpec!$E$5*P5,".")*$B$53</f>
        <v>0</v>
      </c>
      <c r="Q53" s="73">
        <f>IFERROR(s_RadSpec!$K$5*Q5,".")*$B$53</f>
        <v>0</v>
      </c>
      <c r="R53" s="73">
        <f>IFERROR(s_RadSpec!$L$5*R5,".")*$B$53</f>
        <v>0</v>
      </c>
      <c r="S53" s="73">
        <f>IFERROR(s_RadSpec!$M$5*S5,".")*$B$53</f>
        <v>0</v>
      </c>
      <c r="T53" s="73">
        <f>IFERROR(s_RadSpec!$I$5*T5,".")*$B$53</f>
        <v>0</v>
      </c>
      <c r="U53" s="72">
        <f t="shared" ref="U53:V53" si="61">IFERROR(U5/$B53,0)</f>
        <v>0</v>
      </c>
      <c r="V53" s="72">
        <f t="shared" si="61"/>
        <v>2175096.240559685</v>
      </c>
      <c r="W53" s="72">
        <f t="shared" si="53"/>
        <v>2175096.240559685</v>
      </c>
      <c r="X53" s="73">
        <f>IFERROR(s_RadSpec!$F$5*X5,".")*$B$53</f>
        <v>0</v>
      </c>
      <c r="Y53" s="73">
        <f>IFERROR(s_RadSpec!$H$5*Y5,".")*$B$53</f>
        <v>1.1493744292237443E-5</v>
      </c>
      <c r="Z53" s="73">
        <f t="shared" si="11"/>
        <v>1.1493744292237443E-5</v>
      </c>
    </row>
    <row r="54" spans="1:26" x14ac:dyDescent="0.25">
      <c r="A54" s="71" t="s">
        <v>295</v>
      </c>
      <c r="B54" s="61">
        <v>0.99999979999999999</v>
      </c>
      <c r="C54" s="72">
        <f>IFERROR(C9/$B54,0)</f>
        <v>4387505.2650054395</v>
      </c>
      <c r="D54" s="72">
        <f>IFERROR(D9/$B54,0)</f>
        <v>123292812.75902317</v>
      </c>
      <c r="E54" s="72">
        <f>IFERROR(E9/$B54,0)</f>
        <v>142.32924393055626</v>
      </c>
      <c r="F54" s="72">
        <f t="shared" si="18"/>
        <v>142.32446267188888</v>
      </c>
      <c r="G54" s="73">
        <f>IFERROR(s_RadSpec!$G$9*G9,".")*$B$54</f>
        <v>5.6979988604000003E-6</v>
      </c>
      <c r="H54" s="73">
        <f>IFERROR(s_RadSpec!$F$9*H9,".")*$B$54</f>
        <v>2.0276932158943202E-7</v>
      </c>
      <c r="I54" s="73">
        <f>IFERROR(s_RadSpec!$E$9*I9,".")*$B$54</f>
        <v>0.17564907470595242</v>
      </c>
      <c r="J54" s="73">
        <f t="shared" si="7"/>
        <v>0.17565497547413442</v>
      </c>
      <c r="K54" s="72">
        <f t="shared" ref="K54:O54" si="62">IFERROR(K9/$B54,0)</f>
        <v>142.32924393055626</v>
      </c>
      <c r="L54" s="72">
        <f t="shared" si="62"/>
        <v>1634.7522749513778</v>
      </c>
      <c r="M54" s="72">
        <f t="shared" si="62"/>
        <v>398.02083246351651</v>
      </c>
      <c r="N54" s="72">
        <f t="shared" si="62"/>
        <v>202.6471531377245</v>
      </c>
      <c r="O54" s="72">
        <f t="shared" si="62"/>
        <v>2841.3814747925539</v>
      </c>
      <c r="P54" s="73">
        <f>IFERROR(s_RadSpec!$E$9*P9,".")*$B$54</f>
        <v>0.17564907470595242</v>
      </c>
      <c r="Q54" s="73">
        <f>IFERROR(s_RadSpec!$K$9*Q9,".")*$B$54</f>
        <v>1.5292836953380949E-2</v>
      </c>
      <c r="R54" s="73">
        <f>IFERROR(s_RadSpec!$L$9*R9,".")*$B$54</f>
        <v>6.281078265492937E-2</v>
      </c>
      <c r="S54" s="73">
        <f>IFERROR(s_RadSpec!$M$9*S9,".")*$B$54</f>
        <v>0.12336714142245721</v>
      </c>
      <c r="T54" s="73">
        <f>IFERROR(s_RadSpec!$I$9*T9,".")*$B$54</f>
        <v>8.7985369869511172E-3</v>
      </c>
      <c r="U54" s="72">
        <f t="shared" ref="U54:V54" si="63">IFERROR(U9/$B54,0)</f>
        <v>397.41687034278783</v>
      </c>
      <c r="V54" s="72">
        <f t="shared" si="63"/>
        <v>5.9960470944231785E-3</v>
      </c>
      <c r="W54" s="72">
        <f t="shared" si="53"/>
        <v>5.9959566301248223E-3</v>
      </c>
      <c r="X54" s="73">
        <f>IFERROR(s_RadSpec!$F$9*X9,".")*$B$54</f>
        <v>6.2906237418749997E-2</v>
      </c>
      <c r="Y54" s="73">
        <f>IFERROR(s_RadSpec!$H$9*Y9,".")*$B$54</f>
        <v>4169.4135496787667</v>
      </c>
      <c r="Z54" s="73">
        <f t="shared" si="11"/>
        <v>4169.4764559161858</v>
      </c>
    </row>
    <row r="55" spans="1:26" x14ac:dyDescent="0.25">
      <c r="A55" s="71" t="s">
        <v>296</v>
      </c>
      <c r="B55" s="61">
        <v>1.9999999999999999E-7</v>
      </c>
      <c r="C55" s="72">
        <f>IFERROR(C24/$B55,0)</f>
        <v>0</v>
      </c>
      <c r="D55" s="72">
        <f>IFERROR(D24/$B55,0)</f>
        <v>0</v>
      </c>
      <c r="E55" s="72">
        <f>IFERROR(E24/$B55,0)</f>
        <v>2693527313407.5137</v>
      </c>
      <c r="F55" s="72">
        <f t="shared" si="18"/>
        <v>2693527313407.5137</v>
      </c>
      <c r="G55" s="73">
        <f>IFERROR(s_RadSpec!$G$24*G24,".")*$B$55</f>
        <v>0</v>
      </c>
      <c r="H55" s="73">
        <f>IFERROR(s_RadSpec!$F$24*H24,".")*$B$55</f>
        <v>0</v>
      </c>
      <c r="I55" s="73">
        <f>IFERROR(s_RadSpec!$E$24*I24,".")*$B$55</f>
        <v>9.2815097420984121E-12</v>
      </c>
      <c r="J55" s="73">
        <f t="shared" si="7"/>
        <v>9.2815097420984121E-12</v>
      </c>
      <c r="K55" s="72">
        <f t="shared" ref="K55:O55" si="64">IFERROR(K24/$B55,0)</f>
        <v>2693527313407.5137</v>
      </c>
      <c r="L55" s="72">
        <f t="shared" si="64"/>
        <v>24257438204334.773</v>
      </c>
      <c r="M55" s="72">
        <f t="shared" si="64"/>
        <v>6001098738404.8896</v>
      </c>
      <c r="N55" s="72">
        <f t="shared" si="64"/>
        <v>3218044885699.1543</v>
      </c>
      <c r="O55" s="72">
        <f t="shared" si="64"/>
        <v>40842662623568.039</v>
      </c>
      <c r="P55" s="73">
        <f>IFERROR(s_RadSpec!$E$24*P24,".")*$B$55</f>
        <v>9.2815097420984121E-12</v>
      </c>
      <c r="Q55" s="73">
        <f>IFERROR(s_RadSpec!$K$24*Q24,".")*$B$55</f>
        <v>1.0306117154420918E-12</v>
      </c>
      <c r="R55" s="73">
        <f>IFERROR(s_RadSpec!$L$24*R24,".")*$B$55</f>
        <v>4.1659037935851522E-12</v>
      </c>
      <c r="S55" s="73">
        <f>IFERROR(s_RadSpec!$M$24*S24,".")*$B$55</f>
        <v>7.7686921369863008E-12</v>
      </c>
      <c r="T55" s="73">
        <f>IFERROR(s_RadSpec!$I$24*T24,".")*$B$55</f>
        <v>6.1210504884110762E-13</v>
      </c>
      <c r="U55" s="72">
        <f t="shared" ref="U55:V55" si="65">IFERROR(U24/$B55,0)</f>
        <v>0</v>
      </c>
      <c r="V55" s="72">
        <f t="shared" si="65"/>
        <v>62693950.463190928</v>
      </c>
      <c r="W55" s="72">
        <f t="shared" si="53"/>
        <v>62693950.463190928</v>
      </c>
      <c r="X55" s="73">
        <f>IFERROR(s_RadSpec!$F$24*X24,".")*$B$55</f>
        <v>0</v>
      </c>
      <c r="Y55" s="73">
        <f>IFERROR(s_RadSpec!$H$24*Y24,".")*$B$55</f>
        <v>3.9876255707762561E-7</v>
      </c>
      <c r="Z55" s="73">
        <f t="shared" si="11"/>
        <v>3.9876255707762561E-7</v>
      </c>
    </row>
    <row r="56" spans="1:26" x14ac:dyDescent="0.25">
      <c r="A56" s="71" t="s">
        <v>297</v>
      </c>
      <c r="B56" s="61">
        <v>0.99979000004200003</v>
      </c>
      <c r="C56" s="72">
        <f>IFERROR(C20/$B56,0)</f>
        <v>0</v>
      </c>
      <c r="D56" s="72">
        <f>IFERROR(D20/$B56,0)</f>
        <v>0</v>
      </c>
      <c r="E56" s="72">
        <f>IFERROR(E20/$B56,0)</f>
        <v>3743882.2626768276</v>
      </c>
      <c r="F56" s="72">
        <f t="shared" si="18"/>
        <v>3743882.2626768276</v>
      </c>
      <c r="G56" s="73">
        <f>IFERROR(s_RadSpec!$G$20*G20,".")*$B$56</f>
        <v>0</v>
      </c>
      <c r="H56" s="73">
        <f>IFERROR(s_RadSpec!$F$20*H20,".")*$B$56</f>
        <v>0</v>
      </c>
      <c r="I56" s="73">
        <f>IFERROR(s_RadSpec!$E$20*I20,".")*$B$56</f>
        <v>6.6775604161561757E-6</v>
      </c>
      <c r="J56" s="73">
        <f t="shared" si="7"/>
        <v>6.6775604161561757E-6</v>
      </c>
      <c r="K56" s="72">
        <f t="shared" ref="K56:O56" si="66">IFERROR(K20/$B56,0)</f>
        <v>3743882.2626768276</v>
      </c>
      <c r="L56" s="72">
        <f t="shared" si="66"/>
        <v>37950112.67690596</v>
      </c>
      <c r="M56" s="72">
        <f t="shared" si="66"/>
        <v>9284232.3718079124</v>
      </c>
      <c r="N56" s="72">
        <f t="shared" si="66"/>
        <v>4932713.3888328746</v>
      </c>
      <c r="O56" s="72">
        <f t="shared" si="66"/>
        <v>65649366.231750108</v>
      </c>
      <c r="P56" s="73">
        <f>IFERROR(s_RadSpec!$E$20*P20,".")*$B$56</f>
        <v>6.6775604161561757E-6</v>
      </c>
      <c r="Q56" s="73">
        <f>IFERROR(s_RadSpec!$K$20*Q20,".")*$B$56</f>
        <v>6.587595724113203E-7</v>
      </c>
      <c r="R56" s="73">
        <f>IFERROR(s_RadSpec!$L$20*R20,".")*$B$56</f>
        <v>2.6927374282351972E-6</v>
      </c>
      <c r="S56" s="73">
        <f>IFERROR(s_RadSpec!$M$20*S20,".")*$B$56</f>
        <v>5.068204460570783E-6</v>
      </c>
      <c r="T56" s="73">
        <f>IFERROR(s_RadSpec!$I$20*T20,".")*$B$56</f>
        <v>3.8081098775191545E-7</v>
      </c>
      <c r="U56" s="72">
        <f t="shared" ref="U56:V56" si="67">IFERROR(U20/$B56,0)</f>
        <v>0</v>
      </c>
      <c r="V56" s="72">
        <f t="shared" si="67"/>
        <v>112.2127391835941</v>
      </c>
      <c r="W56" s="72">
        <f t="shared" si="53"/>
        <v>112.21273918359408</v>
      </c>
      <c r="X56" s="73">
        <f>IFERROR(s_RadSpec!$F$20*X20,".")*$B$56</f>
        <v>0</v>
      </c>
      <c r="Y56" s="73">
        <f>IFERROR(s_RadSpec!$H$20*Y20,".")*$B$56</f>
        <v>0.22279110359383411</v>
      </c>
      <c r="Z56" s="73">
        <f t="shared" si="11"/>
        <v>0.22279110359383411</v>
      </c>
    </row>
    <row r="57" spans="1:26" x14ac:dyDescent="0.25">
      <c r="A57" s="71" t="s">
        <v>298</v>
      </c>
      <c r="B57" s="61">
        <v>2.0999995799999999E-4</v>
      </c>
      <c r="C57" s="72">
        <f>IFERROR(C29/$B57,0)</f>
        <v>0</v>
      </c>
      <c r="D57" s="72">
        <f>IFERROR(D29/$B57,0)</f>
        <v>0</v>
      </c>
      <c r="E57" s="72">
        <f>IFERROR(E29/$B57,0)</f>
        <v>401486.80426791555</v>
      </c>
      <c r="F57" s="72">
        <f t="shared" si="18"/>
        <v>401486.80426791555</v>
      </c>
      <c r="G57" s="73">
        <f>IFERROR(s_RadSpec!$G$29*G29,".")*$B$57</f>
        <v>0</v>
      </c>
      <c r="H57" s="73">
        <f>IFERROR(s_RadSpec!$F$29*H29,".")*$B$57</f>
        <v>0</v>
      </c>
      <c r="I57" s="73">
        <f>IFERROR(s_RadSpec!$E$29*I29,".")*$B$57</f>
        <v>6.2268547145866558E-5</v>
      </c>
      <c r="J57" s="73">
        <f t="shared" si="7"/>
        <v>6.2268547145866558E-5</v>
      </c>
      <c r="K57" s="72">
        <f t="shared" ref="K57:O57" si="68">IFERROR(K29/$B57,0)</f>
        <v>401486.80426791555</v>
      </c>
      <c r="L57" s="72">
        <f t="shared" si="68"/>
        <v>4386801.7390796365</v>
      </c>
      <c r="M57" s="72">
        <f t="shared" si="68"/>
        <v>1088158.7683180787</v>
      </c>
      <c r="N57" s="72">
        <f t="shared" si="68"/>
        <v>574308.62735743565</v>
      </c>
      <c r="O57" s="72">
        <f t="shared" si="68"/>
        <v>7819502.6283167209</v>
      </c>
      <c r="P57" s="73">
        <f>IFERROR(s_RadSpec!$E$29*P29,".")*$B$57</f>
        <v>6.2268547145866558E-5</v>
      </c>
      <c r="Q57" s="73">
        <f>IFERROR(s_RadSpec!$K$29*Q29,".")*$B$57</f>
        <v>5.6989126673513781E-6</v>
      </c>
      <c r="R57" s="73">
        <f>IFERROR(s_RadSpec!$L$29*R29,".")*$B$57</f>
        <v>2.2974588569130818E-5</v>
      </c>
      <c r="S57" s="73">
        <f>IFERROR(s_RadSpec!$M$29*S29,".")*$B$57</f>
        <v>4.3530601507820669E-5</v>
      </c>
      <c r="T57" s="73">
        <f>IFERROR(s_RadSpec!$I$29*T29,".")*$B$57</f>
        <v>3.1971342920798627E-6</v>
      </c>
      <c r="U57" s="72">
        <f t="shared" ref="U57:V57" si="69">IFERROR(U29/$B57,0)</f>
        <v>0</v>
      </c>
      <c r="V57" s="72">
        <f t="shared" si="69"/>
        <v>15.379471443488022</v>
      </c>
      <c r="W57" s="72">
        <f t="shared" si="53"/>
        <v>15.37947144348802</v>
      </c>
      <c r="X57" s="73">
        <f>IFERROR(s_RadSpec!$F$29*X29,".")*$B$57</f>
        <v>0</v>
      </c>
      <c r="Y57" s="73">
        <f>IFERROR(s_RadSpec!$H$29*Y29,".")*$B$57</f>
        <v>1.625543510507671</v>
      </c>
      <c r="Z57" s="73">
        <f t="shared" si="11"/>
        <v>1.625543510507671</v>
      </c>
    </row>
    <row r="58" spans="1:26" x14ac:dyDescent="0.25">
      <c r="A58" s="71" t="s">
        <v>299</v>
      </c>
      <c r="B58" s="61">
        <v>1</v>
      </c>
      <c r="C58" s="72">
        <f>IFERROR(C16/$B58,0)</f>
        <v>706.03518879380943</v>
      </c>
      <c r="D58" s="72">
        <f>IFERROR(D16/$B58,0)</f>
        <v>202255.2124278096</v>
      </c>
      <c r="E58" s="72">
        <f>IFERROR(E16/$B58,0)</f>
        <v>18281254852.045387</v>
      </c>
      <c r="F58" s="72">
        <f t="shared" si="18"/>
        <v>703.57909833567896</v>
      </c>
      <c r="G58" s="73">
        <f>IFERROR(s_RadSpec!$G$16*G16,".")*$B$58</f>
        <v>3.5409000000000003E-2</v>
      </c>
      <c r="H58" s="73">
        <f>IFERROR(s_RadSpec!$F$16*H16,".")*$B$58</f>
        <v>1.2360620870981601E-4</v>
      </c>
      <c r="I58" s="73">
        <f>IFERROR(s_RadSpec!$E$16*I16,".")*$B$58</f>
        <v>1.3675210045662094E-9</v>
      </c>
      <c r="J58" s="73">
        <f t="shared" si="7"/>
        <v>3.5532607576230828E-2</v>
      </c>
      <c r="K58" s="72">
        <f t="shared" ref="K58:O58" si="70">IFERROR(K16/$B58,0)</f>
        <v>18281254852.045387</v>
      </c>
      <c r="L58" s="72">
        <f t="shared" si="70"/>
        <v>51215283936.856201</v>
      </c>
      <c r="M58" s="72">
        <f t="shared" si="70"/>
        <v>19914682830.927044</v>
      </c>
      <c r="N58" s="72">
        <f t="shared" si="70"/>
        <v>19660123838.631317</v>
      </c>
      <c r="O58" s="72">
        <f t="shared" si="70"/>
        <v>627866297448.7915</v>
      </c>
      <c r="P58" s="73">
        <f>IFERROR(s_RadSpec!$E$16*P16,".")*$B$58</f>
        <v>1.3675210045662094E-9</v>
      </c>
      <c r="Q58" s="73">
        <f>IFERROR(s_RadSpec!$K$16*Q16,".")*$B$58</f>
        <v>4.8813553451783518E-10</v>
      </c>
      <c r="R58" s="73">
        <f>IFERROR(s_RadSpec!$L$16*R16,".")*$B$58</f>
        <v>1.2553551674534117E-9</v>
      </c>
      <c r="S58" s="73">
        <f>IFERROR(s_RadSpec!$M$16*S16,".")*$B$58</f>
        <v>1.2716094875697606E-9</v>
      </c>
      <c r="T58" s="73">
        <f>IFERROR(s_RadSpec!$I$16*T16,".")*$B$58</f>
        <v>3.981739440639269E-11</v>
      </c>
      <c r="U58" s="72">
        <f t="shared" ref="U58:V58" si="71">IFERROR(U16/$B58,0)</f>
        <v>0.65194095044841316</v>
      </c>
      <c r="V58" s="72">
        <f t="shared" si="71"/>
        <v>9.0513559055137645</v>
      </c>
      <c r="W58" s="72">
        <f t="shared" si="53"/>
        <v>0.60813862128330853</v>
      </c>
      <c r="X58" s="73">
        <f>IFERROR(s_RadSpec!$F$16*X16,".")*$B$58</f>
        <v>38.347031250000001</v>
      </c>
      <c r="Y58" s="73">
        <f>IFERROR(s_RadSpec!$H$16*Y16,".")*$B$58</f>
        <v>2.7620171232876713</v>
      </c>
      <c r="Z58" s="73">
        <f t="shared" si="11"/>
        <v>41.109048373287671</v>
      </c>
    </row>
    <row r="59" spans="1:26" x14ac:dyDescent="0.25">
      <c r="A59" s="71" t="s">
        <v>300</v>
      </c>
      <c r="B59" s="61">
        <v>1</v>
      </c>
      <c r="C59" s="72">
        <f>IFERROR(C7/$B59,0)</f>
        <v>375114.87893167278</v>
      </c>
      <c r="D59" s="72">
        <f>IFERROR(D7/$B59,0)</f>
        <v>8353417.3352033682</v>
      </c>
      <c r="E59" s="72">
        <f>IFERROR(E7/$B59,0)</f>
        <v>839022.2014605056</v>
      </c>
      <c r="F59" s="72">
        <f t="shared" si="18"/>
        <v>251418.94187718927</v>
      </c>
      <c r="G59" s="73">
        <f>IFERROR(s_RadSpec!$G$7*G7,".")*$B$59</f>
        <v>6.6646250000000002E-5</v>
      </c>
      <c r="H59" s="73">
        <f>IFERROR(s_RadSpec!$F$7*H7,".")*$B$59</f>
        <v>2.9927871428910673E-6</v>
      </c>
      <c r="I59" s="73">
        <f>IFERROR(s_RadSpec!$E$7*I7,".")*$B$59</f>
        <v>2.9796589358996597E-5</v>
      </c>
      <c r="J59" s="73">
        <f t="shared" si="7"/>
        <v>9.9435626501887667E-5</v>
      </c>
      <c r="K59" s="72">
        <f t="shared" ref="K59:O59" si="72">IFERROR(K7/$B59,0)</f>
        <v>839022.2014605056</v>
      </c>
      <c r="L59" s="72">
        <f t="shared" si="72"/>
        <v>2327921.6300107753</v>
      </c>
      <c r="M59" s="72">
        <f t="shared" si="72"/>
        <v>1179112.0820385634</v>
      </c>
      <c r="N59" s="72">
        <f t="shared" si="72"/>
        <v>918377.36308965657</v>
      </c>
      <c r="O59" s="72">
        <f t="shared" si="72"/>
        <v>304692.64651778154</v>
      </c>
      <c r="P59" s="73">
        <f>IFERROR(s_RadSpec!$E$7*P7,".")*$B$59</f>
        <v>2.9796589358996597E-5</v>
      </c>
      <c r="Q59" s="73">
        <f>IFERROR(s_RadSpec!$K$7*Q7,".")*$B$59</f>
        <v>1.0739193140227956E-5</v>
      </c>
      <c r="R59" s="73">
        <f>IFERROR(s_RadSpec!$L$7*R7,".")*$B$59</f>
        <v>2.1202394904458599E-5</v>
      </c>
      <c r="S59" s="73">
        <f>IFERROR(s_RadSpec!$M$7*S7,".")*$B$59</f>
        <v>2.7221925326963201E-5</v>
      </c>
      <c r="T59" s="73">
        <f>IFERROR(s_RadSpec!$I$7*T7,".")*$B$59</f>
        <v>8.2049896135386491E-5</v>
      </c>
      <c r="U59" s="72">
        <f t="shared" ref="U59:V59" si="73">IFERROR(U7/$B59,0)</f>
        <v>26.926054323314599</v>
      </c>
      <c r="V59" s="72">
        <f t="shared" si="73"/>
        <v>1.6523986943786755</v>
      </c>
      <c r="W59" s="72">
        <f t="shared" si="53"/>
        <v>1.556857433153167</v>
      </c>
      <c r="X59" s="73">
        <f>IFERROR(s_RadSpec!$F$7*X7,".")*$B$59</f>
        <v>0.92846875000000006</v>
      </c>
      <c r="Y59" s="73">
        <f>IFERROR(s_RadSpec!$H$7*Y7,".")*$B$59</f>
        <v>15.129520547945205</v>
      </c>
      <c r="Z59" s="73">
        <f t="shared" si="11"/>
        <v>16.057989297945205</v>
      </c>
    </row>
    <row r="60" spans="1:26" x14ac:dyDescent="0.25">
      <c r="A60" s="71" t="s">
        <v>301</v>
      </c>
      <c r="B60" s="61">
        <v>1.9000000000000001E-8</v>
      </c>
      <c r="C60" s="72">
        <f>IFERROR(C12/$B60,0)</f>
        <v>0</v>
      </c>
      <c r="D60" s="72">
        <f>IFERROR(D12/$B60,0)</f>
        <v>0</v>
      </c>
      <c r="E60" s="72">
        <f>IFERROR(E12/$B60,0)</f>
        <v>306158216687.78442</v>
      </c>
      <c r="F60" s="72">
        <f t="shared" si="18"/>
        <v>306158216687.78442</v>
      </c>
      <c r="G60" s="73">
        <f>IFERROR(s_RadSpec!$G$12*G12,".")*$B$60</f>
        <v>0</v>
      </c>
      <c r="H60" s="73">
        <f>IFERROR(s_RadSpec!$F$12*H12,".")*$B$60</f>
        <v>0</v>
      </c>
      <c r="I60" s="73">
        <f>IFERROR(s_RadSpec!$E$12*I12,".")*$B$60</f>
        <v>8.1657125751730619E-11</v>
      </c>
      <c r="J60" s="73">
        <f t="shared" si="7"/>
        <v>8.1657125751730619E-11</v>
      </c>
      <c r="K60" s="72">
        <f t="shared" ref="K60:O60" si="74">IFERROR(K12/$B60,0)</f>
        <v>306158216687.78442</v>
      </c>
      <c r="L60" s="72">
        <f t="shared" si="74"/>
        <v>2428028738038.8535</v>
      </c>
      <c r="M60" s="72">
        <f t="shared" si="74"/>
        <v>631070503920.90015</v>
      </c>
      <c r="N60" s="72">
        <f t="shared" si="74"/>
        <v>375784746447.88092</v>
      </c>
      <c r="O60" s="72">
        <f t="shared" si="74"/>
        <v>3335318582749.5996</v>
      </c>
      <c r="P60" s="73">
        <f>IFERROR(s_RadSpec!$E$12*P12,".")*$B$60</f>
        <v>8.1657125751730619E-11</v>
      </c>
      <c r="Q60" s="73">
        <f>IFERROR(s_RadSpec!$K$12*Q12,".")*$B$60</f>
        <v>1.0296418493049959E-11</v>
      </c>
      <c r="R60" s="73">
        <f>IFERROR(s_RadSpec!$L$12*R12,".")*$B$60</f>
        <v>3.9615224994153046E-11</v>
      </c>
      <c r="S60" s="73">
        <f>IFERROR(s_RadSpec!$M$12*S12,".")*$B$60</f>
        <v>6.6527447524981816E-11</v>
      </c>
      <c r="T60" s="73">
        <f>IFERROR(s_RadSpec!$I$12*T12,".")*$B$60</f>
        <v>7.495535847550214E-12</v>
      </c>
      <c r="U60" s="72">
        <f t="shared" ref="U60:V60" si="75">IFERROR(U12/$B60,0)</f>
        <v>0</v>
      </c>
      <c r="V60" s="72">
        <f t="shared" si="75"/>
        <v>4035581.8170172116</v>
      </c>
      <c r="W60" s="72">
        <f t="shared" si="53"/>
        <v>4035581.8170172111</v>
      </c>
      <c r="X60" s="73">
        <f>IFERROR(s_RadSpec!$F$12*X12,".")*$B$60</f>
        <v>0</v>
      </c>
      <c r="Y60" s="73">
        <f>IFERROR(s_RadSpec!$H$12*Y12,".")*$B$60</f>
        <v>6.1948936073059364E-6</v>
      </c>
      <c r="Z60" s="73">
        <f t="shared" si="11"/>
        <v>6.1948936073059364E-6</v>
      </c>
    </row>
    <row r="61" spans="1:26" x14ac:dyDescent="0.25">
      <c r="A61" s="71" t="s">
        <v>302</v>
      </c>
      <c r="B61" s="61">
        <v>1</v>
      </c>
      <c r="C61" s="72">
        <f>IFERROR(C18/$B61,0)</f>
        <v>406.11610859544743</v>
      </c>
      <c r="D61" s="72">
        <f>IFERROR(D18/$B61,0)</f>
        <v>260598.06216660075</v>
      </c>
      <c r="E61" s="72">
        <f>IFERROR(E18/$B61,0)</f>
        <v>31746870.419283301</v>
      </c>
      <c r="F61" s="72">
        <f t="shared" si="18"/>
        <v>405.47902293118614</v>
      </c>
      <c r="G61" s="73">
        <f>IFERROR(s_RadSpec!$G$18*G18,".")*$B$61</f>
        <v>6.1558750000000002E-2</v>
      </c>
      <c r="H61" s="73">
        <f>IFERROR(s_RadSpec!$F$18*H18,".")*$B$61</f>
        <v>9.5933176909110927E-5</v>
      </c>
      <c r="I61" s="73">
        <f>IFERROR(s_RadSpec!$E$18*I18,".")*$B$61</f>
        <v>7.8747919621125235E-7</v>
      </c>
      <c r="J61" s="73">
        <f t="shared" si="7"/>
        <v>6.1655470656105327E-2</v>
      </c>
      <c r="K61" s="72">
        <f t="shared" ref="K61:O61" si="76">IFERROR(K18/$B61,0)</f>
        <v>31746870.419283301</v>
      </c>
      <c r="L61" s="72">
        <f t="shared" si="76"/>
        <v>323736998.74518651</v>
      </c>
      <c r="M61" s="72">
        <f t="shared" si="76"/>
        <v>79079160.681707725</v>
      </c>
      <c r="N61" s="72">
        <f t="shared" si="76"/>
        <v>41693599.059610948</v>
      </c>
      <c r="O61" s="72">
        <f t="shared" si="76"/>
        <v>558886214.90606248</v>
      </c>
      <c r="P61" s="73">
        <f>IFERROR(s_RadSpec!$E$18*P18,".")*$B$61</f>
        <v>7.8747919621125235E-7</v>
      </c>
      <c r="Q61" s="73">
        <f>IFERROR(s_RadSpec!$K$18*Q18,".")*$B$61</f>
        <v>7.7223178372878885E-8</v>
      </c>
      <c r="R61" s="73">
        <f>IFERROR(s_RadSpec!$L$18*R18,".")*$B$61</f>
        <v>3.1613891427887771E-7</v>
      </c>
      <c r="S61" s="73">
        <f>IFERROR(s_RadSpec!$M$18*S18,".")*$B$61</f>
        <v>5.9961242406194141E-7</v>
      </c>
      <c r="T61" s="73">
        <f>IFERROR(s_RadSpec!$I$18*T18,".")*$B$61</f>
        <v>4.4731824355700028E-8</v>
      </c>
      <c r="U61" s="72">
        <f t="shared" ref="U61:V61" si="77">IFERROR(U18/$B61,0)</f>
        <v>0.84000084000083985</v>
      </c>
      <c r="V61" s="72">
        <f t="shared" si="77"/>
        <v>958.01991719033333</v>
      </c>
      <c r="W61" s="72">
        <f t="shared" si="53"/>
        <v>0.83926496461598543</v>
      </c>
      <c r="X61" s="73">
        <f>IFERROR(s_RadSpec!$F$18*X18,".")*$B$61</f>
        <v>29.761875000000003</v>
      </c>
      <c r="Y61" s="73">
        <f>IFERROR(s_RadSpec!$H$18*Y18,".")*$B$61</f>
        <v>2.609549086757991E-2</v>
      </c>
      <c r="Z61" s="73">
        <f t="shared" si="11"/>
        <v>29.787970490867583</v>
      </c>
    </row>
    <row r="62" spans="1:26" x14ac:dyDescent="0.25">
      <c r="A62" s="71" t="s">
        <v>303</v>
      </c>
      <c r="B62" s="61">
        <v>1.339E-6</v>
      </c>
      <c r="C62" s="72">
        <f>IFERROR(C27/$B62,0)</f>
        <v>0</v>
      </c>
      <c r="D62" s="72">
        <f>IFERROR(D27/$B62,0)</f>
        <v>0</v>
      </c>
      <c r="E62" s="72">
        <f>IFERROR(E27/$B62,0)</f>
        <v>171795379282.72324</v>
      </c>
      <c r="F62" s="72">
        <f t="shared" ref="F62" si="78">IFERROR(SUM(C62:E62),0)</f>
        <v>171795379282.72324</v>
      </c>
      <c r="G62" s="73">
        <f>IFERROR(s_RadSpec!$G$27*G27,".")*$B$62</f>
        <v>0</v>
      </c>
      <c r="H62" s="73">
        <f>IFERROR(s_RadSpec!$F$27*H27,".")*$B$62</f>
        <v>0</v>
      </c>
      <c r="I62" s="73">
        <f>IFERROR(s_RadSpec!$E$27*I27,".")*$B$62</f>
        <v>1.4552195818292387E-10</v>
      </c>
      <c r="J62" s="73">
        <f t="shared" si="7"/>
        <v>1.4552195818292387E-10</v>
      </c>
      <c r="K62" s="72">
        <f t="shared" ref="K62:O62" si="79">IFERROR(K27/$B62,0)</f>
        <v>171795379282.72324</v>
      </c>
      <c r="L62" s="72">
        <f t="shared" si="79"/>
        <v>858494807120.97998</v>
      </c>
      <c r="M62" s="72">
        <f t="shared" si="79"/>
        <v>377538304295.94934</v>
      </c>
      <c r="N62" s="72">
        <f t="shared" si="79"/>
        <v>233056678611.55307</v>
      </c>
      <c r="O62" s="72">
        <f t="shared" si="79"/>
        <v>284668197179.11395</v>
      </c>
      <c r="P62" s="73">
        <f>IFERROR(s_RadSpec!$E$27*P27,".")*$B$62</f>
        <v>1.4552195818292387E-10</v>
      </c>
      <c r="Q62" s="73">
        <f>IFERROR(s_RadSpec!$K$27*Q27,".")*$B$62</f>
        <v>2.9120735259703179E-11</v>
      </c>
      <c r="R62" s="73">
        <f>IFERROR(s_RadSpec!$L$27*R27,".")*$B$62</f>
        <v>6.6218446487492561E-11</v>
      </c>
      <c r="S62" s="73">
        <f>IFERROR(s_RadSpec!$M$27*S27,".")*$B$62</f>
        <v>1.0727004327418875E-10</v>
      </c>
      <c r="T62" s="73">
        <f>IFERROR(s_RadSpec!$I$27*T27,".")*$B$62</f>
        <v>8.7821541878350178E-11</v>
      </c>
      <c r="U62" s="72">
        <f t="shared" ref="U62:V62" si="80">IFERROR(U27/$B62,0)</f>
        <v>0</v>
      </c>
      <c r="V62" s="72">
        <f t="shared" si="80"/>
        <v>801979.8660786713</v>
      </c>
      <c r="W62" s="72">
        <f t="shared" si="53"/>
        <v>801979.86607867142</v>
      </c>
      <c r="X62" s="73">
        <f>IFERROR(s_RadSpec!$F$27*X27,".")*$B$62</f>
        <v>0</v>
      </c>
      <c r="Y62" s="73">
        <f>IFERROR(s_RadSpec!$H$27*Y27,".")*$B$62</f>
        <v>3.1172852408675795E-5</v>
      </c>
      <c r="Z62" s="73">
        <f t="shared" si="11"/>
        <v>3.1172852408675795E-5</v>
      </c>
    </row>
    <row r="63" spans="1:26" x14ac:dyDescent="0.25">
      <c r="A63" s="67" t="s">
        <v>23</v>
      </c>
      <c r="B63" s="67" t="s">
        <v>274</v>
      </c>
      <c r="C63" s="68">
        <f>1/SUM(1/C66,1/C68,1/C72,1/C73,1/C75)</f>
        <v>257.60670225892022</v>
      </c>
      <c r="D63" s="68">
        <f>1/SUM(1/D66,1/D68,1/D72,1/D73,1/D75)</f>
        <v>112111.11169511541</v>
      </c>
      <c r="E63" s="68">
        <f>1/SUM(1/E64,1/E66,1/E68,1/E69,1/E70,1/E71,1/E72,1/E73,1/E74,1/E75,1/E76)</f>
        <v>135.3506269513897</v>
      </c>
      <c r="F63" s="69">
        <f>1/SUM(1/F64,1/F65,1/F66,1/F68,1/F69,1/F70,1/F71,1/F72,1/F73,1/F74,1/F75,1/F76)</f>
        <v>88.660122945097598</v>
      </c>
      <c r="G63" s="70">
        <f>SUM(G64:G76)</f>
        <v>9.7047164459535401E-2</v>
      </c>
      <c r="H63" s="70">
        <f>SUM(H64:H76)</f>
        <v>2.2307156515245097E-4</v>
      </c>
      <c r="I63" s="70">
        <f>SUM(I64:I76)</f>
        <v>0.1847054613864374</v>
      </c>
      <c r="J63" s="70">
        <f t="shared" si="7"/>
        <v>0.28197569741112527</v>
      </c>
      <c r="K63" s="68">
        <f t="shared" ref="K63:O63" si="81">1/SUM(1/K64,1/K66,1/K68,1/K69,1/K70,1/K71,1/K72,1/K73,1/K74,1/K75,1/K76)</f>
        <v>135.3506269513897</v>
      </c>
      <c r="L63" s="68">
        <f t="shared" si="81"/>
        <v>1519.5705087968333</v>
      </c>
      <c r="M63" s="68">
        <f t="shared" si="81"/>
        <v>372.3950390779429</v>
      </c>
      <c r="N63" s="68">
        <f t="shared" si="81"/>
        <v>191.43451175418826</v>
      </c>
      <c r="O63" s="68">
        <f t="shared" si="81"/>
        <v>2634.7740558602718</v>
      </c>
      <c r="P63" s="70">
        <f>+SUM(P64:P76)</f>
        <v>0.1847054613864374</v>
      </c>
      <c r="Q63" s="70">
        <f t="shared" ref="Q63:T63" si="82">+SUM(Q64:Q76)</f>
        <v>1.6452017103039545E-2</v>
      </c>
      <c r="R63" s="70">
        <f t="shared" si="82"/>
        <v>6.7133010315874417E-2</v>
      </c>
      <c r="S63" s="70">
        <f t="shared" si="82"/>
        <v>0.13059296242310423</v>
      </c>
      <c r="T63" s="70">
        <f t="shared" si="82"/>
        <v>9.4884796456815457E-3</v>
      </c>
      <c r="U63" s="68">
        <f>1/SUM(1/U66,1/U68,1/U72,1/U73,1/U75)</f>
        <v>0.36137424512819177</v>
      </c>
      <c r="V63" s="68">
        <f t="shared" ref="V63" si="83">1/SUM(1/V64,1/V65,1/V66,1/V67,1/V68,1/V69,1/V70,1/V71,1/V72,1/V73,1/V74,1/V75,1/V76)</f>
        <v>5.1642379839611898E-3</v>
      </c>
      <c r="W63" s="69">
        <f>1/SUM(1/W64,1/W65,1/W66,1/W67,1/W68,1/W69,1/W70,1/W71,1/W72,1/W73,1/W74,1/W75,1/W76)</f>
        <v>5.0914526920928897E-3</v>
      </c>
      <c r="X63" s="70">
        <f>SUM(X64:X76)</f>
        <v>69.204713656168764</v>
      </c>
      <c r="Y63" s="70">
        <f>SUM(Y64:Y76)</f>
        <v>4840.9852678446732</v>
      </c>
      <c r="Z63" s="70">
        <f t="shared" si="11"/>
        <v>4910.1899815008419</v>
      </c>
    </row>
    <row r="64" spans="1:26" x14ac:dyDescent="0.25">
      <c r="A64" s="71" t="s">
        <v>291</v>
      </c>
      <c r="B64" s="61">
        <v>1</v>
      </c>
      <c r="C64" s="72">
        <f>IFERROR(C25/$B50,0)</f>
        <v>0</v>
      </c>
      <c r="D64" s="72">
        <f>IFERROR(D25/$B50,0)</f>
        <v>688933747.24837554</v>
      </c>
      <c r="E64" s="72">
        <f>IFERROR(E25/$B50,0)</f>
        <v>1201490.4900999039</v>
      </c>
      <c r="F64" s="72">
        <f t="shared" ref="F64:F76" si="84">IF(AND(C64&lt;&gt;0,D64&lt;&gt;0,E64&lt;&gt;0),1/((1/C64)+(1/D64)+(1/E64)),IF(AND(C64&lt;&gt;0,D64&lt;&gt;0,E64=0), 1/((1/C64)+(1/D64)),IF(AND(C64&lt;&gt;0,D64=0,E64&lt;&gt;0),1/((1/C64)+(1/E64)),IF(AND(C64=0,D64&lt;&gt;0,E64&lt;&gt;0),1/((1/D64)+(1/E64)),IF(AND(C64&lt;&gt;0,D64=0,E64=0),1/((1/C64)),IF(AND(C64=0,D64&lt;&gt;0,E64=0),1/((1/D64)),IF(AND(C64=0,D64=0,E64&lt;&gt;0),1/((1/E64)),IF(AND(C64=0,D64=0,E64=0),0))))))))</f>
        <v>1199398.7560181448</v>
      </c>
      <c r="G64" s="73">
        <f>IFERROR(s_RadSpec!$G$25*G25,".")*$B$64</f>
        <v>0</v>
      </c>
      <c r="H64" s="73">
        <f>IFERROR(s_RadSpec!$F$25*H25,".")*$B$64</f>
        <v>3.6287959618542187E-8</v>
      </c>
      <c r="I64" s="73">
        <f>IFERROR(s_RadSpec!$E$25*I25,".")*$B$64</f>
        <v>2.0807488869863014E-5</v>
      </c>
      <c r="J64" s="73">
        <f t="shared" si="7"/>
        <v>2.0843776829481557E-5</v>
      </c>
      <c r="K64" s="72">
        <f t="shared" ref="K64:O64" si="85">IFERROR(K25/$B50,0)</f>
        <v>1201490.4900999039</v>
      </c>
      <c r="L64" s="72">
        <f t="shared" si="85"/>
        <v>10393419.336553276</v>
      </c>
      <c r="M64" s="72">
        <f t="shared" si="85"/>
        <v>2614324.5539969378</v>
      </c>
      <c r="N64" s="72">
        <f t="shared" si="85"/>
        <v>1510707.7021317827</v>
      </c>
      <c r="O64" s="72">
        <f t="shared" si="85"/>
        <v>18890504.780894086</v>
      </c>
      <c r="P64" s="73">
        <f>IFERROR(s_RadSpec!$E$25*P25,".")*$B$64</f>
        <v>2.0807488869863014E-5</v>
      </c>
      <c r="Q64" s="73">
        <f>IFERROR(s_RadSpec!$K$25*Q25,".")*$B$64</f>
        <v>2.4053681652270022E-6</v>
      </c>
      <c r="R64" s="73">
        <f>IFERROR(s_RadSpec!$L$25*R25,".")*$B$64</f>
        <v>9.562699459704987E-6</v>
      </c>
      <c r="S64" s="73">
        <f>IFERROR(s_RadSpec!$M$25*S25,".")*$B$64</f>
        <v>1.6548535474282761E-5</v>
      </c>
      <c r="T64" s="73">
        <f>IFERROR(s_RadSpec!$I$25*T25,".")*$B$64</f>
        <v>1.3234161971830986E-6</v>
      </c>
      <c r="U64" s="72">
        <f t="shared" ref="U64:V64" si="86">IFERROR(U25/$B50,0)</f>
        <v>2220.680083275503</v>
      </c>
      <c r="V64" s="72">
        <f t="shared" si="86"/>
        <v>24.642708852583716</v>
      </c>
      <c r="W64" s="72">
        <f t="shared" ref="W64:W76" si="87">IFERROR(IF(AND(U64&lt;&gt;0,V64&lt;&gt;0),1/((1/U64)+(1/V64)),IF(AND(U64&lt;&gt;0,V64=0),1/((1/U64)),IF(AND(U64=0,V64&lt;&gt;0),1/((1/V64)),IF(AND(U64=0,V64=0),0)))),0)</f>
        <v>24.372251926870305</v>
      </c>
      <c r="X64" s="73">
        <f>IFERROR(s_RadSpec!$F$25*X25,".")*$B$64</f>
        <v>1.12578125E-2</v>
      </c>
      <c r="Y64" s="73">
        <f>IFERROR(s_RadSpec!$H$25*Y25,".")*$B$64</f>
        <v>1.0144988584474885</v>
      </c>
      <c r="Z64" s="73">
        <f t="shared" si="11"/>
        <v>1.0257566709474886</v>
      </c>
    </row>
    <row r="65" spans="1:26" x14ac:dyDescent="0.25">
      <c r="A65" s="71" t="s">
        <v>292</v>
      </c>
      <c r="B65" s="61">
        <v>1</v>
      </c>
      <c r="C65" s="72">
        <f>IFERROR(C21/$B51,0)</f>
        <v>0</v>
      </c>
      <c r="D65" s="72">
        <f>IFERROR(D21/$B51,0)</f>
        <v>592193706.62425983</v>
      </c>
      <c r="E65" s="72">
        <f>IFERROR(E21/$B51,0)</f>
        <v>0</v>
      </c>
      <c r="F65" s="72">
        <f t="shared" si="84"/>
        <v>592193706.62425983</v>
      </c>
      <c r="G65" s="73">
        <f>IFERROR(s_RadSpec!$G$21*G21,".")*$B$65</f>
        <v>0</v>
      </c>
      <c r="H65" s="73">
        <f>IFERROR(s_RadSpec!$F$21*H21,".")*$B$65</f>
        <v>4.2215916380655189E-8</v>
      </c>
      <c r="I65" s="73">
        <f>IFERROR(s_RadSpec!$E$21*I21,".")*$B$65</f>
        <v>0</v>
      </c>
      <c r="J65" s="73">
        <f t="shared" si="7"/>
        <v>4.2215916380655189E-8</v>
      </c>
      <c r="K65" s="72">
        <f t="shared" ref="K65:O65" si="88">IFERROR(K21/$B51,0)</f>
        <v>0</v>
      </c>
      <c r="L65" s="72">
        <f t="shared" si="88"/>
        <v>0</v>
      </c>
      <c r="M65" s="72">
        <f t="shared" si="88"/>
        <v>0</v>
      </c>
      <c r="N65" s="72">
        <f t="shared" si="88"/>
        <v>0</v>
      </c>
      <c r="O65" s="72">
        <f t="shared" si="88"/>
        <v>0</v>
      </c>
      <c r="P65" s="73">
        <f>IFERROR(s_RadSpec!$E$21*P21,".")*$B$65</f>
        <v>0</v>
      </c>
      <c r="Q65" s="73">
        <f>IFERROR(s_RadSpec!$K$21*Q21,".")*$B$65</f>
        <v>0</v>
      </c>
      <c r="R65" s="73">
        <f>IFERROR(s_RadSpec!$L$21*R21,".")*$B$65</f>
        <v>0</v>
      </c>
      <c r="S65" s="73">
        <f>IFERROR(s_RadSpec!$M$21*S21,".")*$B$65</f>
        <v>0</v>
      </c>
      <c r="T65" s="73">
        <f>IFERROR(s_RadSpec!$I$21*T21,".")*$B$65</f>
        <v>0</v>
      </c>
      <c r="U65" s="72">
        <f t="shared" ref="U65:V65" si="89">IFERROR(U21/$B51,0)</f>
        <v>1908.8523025530899</v>
      </c>
      <c r="V65" s="72">
        <f t="shared" si="89"/>
        <v>162717.1233395795</v>
      </c>
      <c r="W65" s="72">
        <f t="shared" si="87"/>
        <v>1886.7189964405538</v>
      </c>
      <c r="X65" s="73">
        <f>IFERROR(s_RadSpec!$F$21*X21,".")*$B$65</f>
        <v>1.3096874999999999E-2</v>
      </c>
      <c r="Y65" s="73">
        <f>IFERROR(s_RadSpec!$H$21*Y21,".")*$B$65</f>
        <v>1.5364086757990868E-4</v>
      </c>
      <c r="Z65" s="73">
        <f t="shared" si="11"/>
        <v>1.3250515867579908E-2</v>
      </c>
    </row>
    <row r="66" spans="1:26" x14ac:dyDescent="0.25">
      <c r="A66" s="71" t="s">
        <v>293</v>
      </c>
      <c r="B66" s="61">
        <v>0.99980000000000002</v>
      </c>
      <c r="C66" s="72">
        <f>IFERROR(C17/$B52,0)</f>
        <v>3535962.5263217487</v>
      </c>
      <c r="D66" s="72">
        <f>IFERROR(D17/$B52,0)</f>
        <v>96854479.146405682</v>
      </c>
      <c r="E66" s="72">
        <f>IFERROR(E17/$B52,0)</f>
        <v>2797.6574931531209</v>
      </c>
      <c r="F66" s="72">
        <f t="shared" si="84"/>
        <v>2795.3650526294873</v>
      </c>
      <c r="G66" s="73">
        <f>IFERROR(s_RadSpec!$G$17*G17,".")*$B$66</f>
        <v>7.0702106750000004E-6</v>
      </c>
      <c r="H66" s="73">
        <f>IFERROR(s_RadSpec!$F$17*H17,".")*$B$66</f>
        <v>2.5811919304433913E-7</v>
      </c>
      <c r="I66" s="73">
        <f>IFERROR(s_RadSpec!$E$17*I17,".")*$B$66</f>
        <v>8.9360474115162541E-3</v>
      </c>
      <c r="J66" s="73">
        <f t="shared" si="7"/>
        <v>8.9433757413842976E-3</v>
      </c>
      <c r="K66" s="72">
        <f t="shared" ref="K66:O66" si="90">IFERROR(K17/$B52,0)</f>
        <v>2797.6574931531209</v>
      </c>
      <c r="L66" s="72">
        <f t="shared" si="90"/>
        <v>21937.518773720087</v>
      </c>
      <c r="M66" s="72">
        <f t="shared" si="90"/>
        <v>5861.0082024717985</v>
      </c>
      <c r="N66" s="72">
        <f t="shared" si="90"/>
        <v>3504.910051066146</v>
      </c>
      <c r="O66" s="72">
        <f t="shared" si="90"/>
        <v>41463.046238821014</v>
      </c>
      <c r="P66" s="73">
        <f>IFERROR(s_RadSpec!$E$17*P17,".")*$B$66</f>
        <v>8.9360474115162541E-3</v>
      </c>
      <c r="Q66" s="73">
        <f>IFERROR(s_RadSpec!$K$17*Q17,".")*$B$66</f>
        <v>1.1396001643517041E-3</v>
      </c>
      <c r="R66" s="73">
        <f>IFERROR(s_RadSpec!$L$17*R17,".")*$B$66</f>
        <v>4.26547773631448E-3</v>
      </c>
      <c r="S66" s="73">
        <f>IFERROR(s_RadSpec!$M$17*S17,".")*$B$66</f>
        <v>7.1328506682775891E-3</v>
      </c>
      <c r="T66" s="73">
        <f>IFERROR(s_RadSpec!$I$17*T17,".")*$B$66</f>
        <v>6.029465335470938E-4</v>
      </c>
      <c r="U66" s="72">
        <f t="shared" ref="U66:V66" si="91">IFERROR(U17/$B52,0)</f>
        <v>312.19665704502586</v>
      </c>
      <c r="V66" s="72">
        <f t="shared" si="91"/>
        <v>3.8414787745810267E-2</v>
      </c>
      <c r="W66" s="72">
        <f t="shared" si="87"/>
        <v>3.8410061512114312E-2</v>
      </c>
      <c r="X66" s="73">
        <f>IFERROR(s_RadSpec!$F$17*X17,".")*$B$66</f>
        <v>8.0077731250000006E-2</v>
      </c>
      <c r="Y66" s="73">
        <f>IFERROR(s_RadSpec!$H$17*Y17,".")*$B$66</f>
        <v>650.79104863013697</v>
      </c>
      <c r="Z66" s="73">
        <f t="shared" si="11"/>
        <v>650.87112636138693</v>
      </c>
    </row>
    <row r="67" spans="1:26" x14ac:dyDescent="0.25">
      <c r="A67" s="71" t="s">
        <v>294</v>
      </c>
      <c r="B67" s="61">
        <v>2.0000000000000001E-4</v>
      </c>
      <c r="C67" s="72">
        <f>IFERROR(C5/$B53,0)</f>
        <v>0</v>
      </c>
      <c r="D67" s="72">
        <f>IFERROR(D5/$B53,0)</f>
        <v>0</v>
      </c>
      <c r="E67" s="72">
        <f>IFERROR(E5/$B53,0)</f>
        <v>0</v>
      </c>
      <c r="F67" s="72">
        <f t="shared" si="84"/>
        <v>0</v>
      </c>
      <c r="G67" s="73">
        <f>IFERROR(s_RadSpec!$G$5*G5,".")*$B$67</f>
        <v>0</v>
      </c>
      <c r="H67" s="73">
        <f>IFERROR(s_RadSpec!$F$5*H5,".")*$B$67</f>
        <v>0</v>
      </c>
      <c r="I67" s="73">
        <f>IFERROR(s_RadSpec!$E$5*I5,".")*$B$67</f>
        <v>0</v>
      </c>
      <c r="J67" s="73">
        <f t="shared" si="7"/>
        <v>0</v>
      </c>
      <c r="K67" s="72">
        <f t="shared" ref="K67:O67" si="92">IFERROR(K5/$B53,0)</f>
        <v>0</v>
      </c>
      <c r="L67" s="72">
        <f t="shared" si="92"/>
        <v>0</v>
      </c>
      <c r="M67" s="72">
        <f t="shared" si="92"/>
        <v>0</v>
      </c>
      <c r="N67" s="72">
        <f t="shared" si="92"/>
        <v>0</v>
      </c>
      <c r="O67" s="72">
        <f t="shared" si="92"/>
        <v>0</v>
      </c>
      <c r="P67" s="73">
        <f>IFERROR(s_RadSpec!$E$5*P5,".")*$B$67</f>
        <v>0</v>
      </c>
      <c r="Q67" s="73">
        <f>IFERROR(s_RadSpec!$K$5*Q5,".")*$B$67</f>
        <v>0</v>
      </c>
      <c r="R67" s="73">
        <f>IFERROR(s_RadSpec!$L$5*R5,".")*$B$67</f>
        <v>0</v>
      </c>
      <c r="S67" s="73">
        <f>IFERROR(s_RadSpec!$M$5*S5,".")*$B$67</f>
        <v>0</v>
      </c>
      <c r="T67" s="73">
        <f>IFERROR(s_RadSpec!$I$5*T5,".")*$B$67</f>
        <v>0</v>
      </c>
      <c r="U67" s="72">
        <f t="shared" ref="U67:V67" si="93">IFERROR(U5/$B53,0)</f>
        <v>0</v>
      </c>
      <c r="V67" s="72">
        <f t="shared" si="93"/>
        <v>2175096.240559685</v>
      </c>
      <c r="W67" s="72">
        <f t="shared" si="87"/>
        <v>2175096.240559685</v>
      </c>
      <c r="X67" s="73">
        <f>IFERROR(s_RadSpec!$F$5*X5,".")*$B$67</f>
        <v>0</v>
      </c>
      <c r="Y67" s="73">
        <f>IFERROR(s_RadSpec!$H$5*Y5,".")*$B$67</f>
        <v>1.1493744292237443E-5</v>
      </c>
      <c r="Z67" s="73">
        <f t="shared" si="11"/>
        <v>1.1493744292237443E-5</v>
      </c>
    </row>
    <row r="68" spans="1:26" x14ac:dyDescent="0.25">
      <c r="A68" s="71" t="s">
        <v>295</v>
      </c>
      <c r="B68" s="61">
        <v>0.99999979999999999</v>
      </c>
      <c r="C68" s="72">
        <f>IFERROR(C9/$B54,0)</f>
        <v>4387505.2650054395</v>
      </c>
      <c r="D68" s="72">
        <f>IFERROR(D9/$B54,0)</f>
        <v>123292812.75902317</v>
      </c>
      <c r="E68" s="72">
        <f>IFERROR(E9/$B54,0)</f>
        <v>142.32924393055626</v>
      </c>
      <c r="F68" s="72">
        <f t="shared" si="84"/>
        <v>142.32446267188888</v>
      </c>
      <c r="G68" s="73">
        <f>IFERROR(s_RadSpec!$G$9*G9,".")*$B$68</f>
        <v>5.6979988604000003E-6</v>
      </c>
      <c r="H68" s="73">
        <f>IFERROR(s_RadSpec!$F$9*H9,".")*$B$68</f>
        <v>2.0276932158943202E-7</v>
      </c>
      <c r="I68" s="73">
        <f>IFERROR(s_RadSpec!$E$9*I9,".")*$B$68</f>
        <v>0.17564907470595242</v>
      </c>
      <c r="J68" s="73">
        <f t="shared" si="7"/>
        <v>0.17565497547413442</v>
      </c>
      <c r="K68" s="72">
        <f t="shared" ref="K68:O68" si="94">IFERROR(K9/$B54,0)</f>
        <v>142.32924393055626</v>
      </c>
      <c r="L68" s="72">
        <f t="shared" si="94"/>
        <v>1634.7522749513778</v>
      </c>
      <c r="M68" s="72">
        <f t="shared" si="94"/>
        <v>398.02083246351651</v>
      </c>
      <c r="N68" s="72">
        <f t="shared" si="94"/>
        <v>202.6471531377245</v>
      </c>
      <c r="O68" s="72">
        <f t="shared" si="94"/>
        <v>2841.3814747925539</v>
      </c>
      <c r="P68" s="73">
        <f>IFERROR(s_RadSpec!$E$9*P9,".")*$B$68</f>
        <v>0.17564907470595242</v>
      </c>
      <c r="Q68" s="73">
        <f>IFERROR(s_RadSpec!$K$9*Q9,".")*$B$68</f>
        <v>1.5292836953380949E-2</v>
      </c>
      <c r="R68" s="73">
        <f>IFERROR(s_RadSpec!$L$9*R9,".")*$B$68</f>
        <v>6.281078265492937E-2</v>
      </c>
      <c r="S68" s="73">
        <f>IFERROR(s_RadSpec!$M$9*S9,".")*$B$68</f>
        <v>0.12336714142245721</v>
      </c>
      <c r="T68" s="73">
        <f>IFERROR(s_RadSpec!$I$9*T9,".")*$B$68</f>
        <v>8.7985369869511172E-3</v>
      </c>
      <c r="U68" s="72">
        <f t="shared" ref="U68:V68" si="95">IFERROR(U9/$B54,0)</f>
        <v>397.41687034278783</v>
      </c>
      <c r="V68" s="72">
        <f t="shared" si="95"/>
        <v>5.9960470944231785E-3</v>
      </c>
      <c r="W68" s="72">
        <f t="shared" si="87"/>
        <v>5.9959566301248223E-3</v>
      </c>
      <c r="X68" s="73">
        <f>IFERROR(s_RadSpec!$F$9*X9,".")*$B$68</f>
        <v>6.2906237418749997E-2</v>
      </c>
      <c r="Y68" s="73">
        <f>IFERROR(s_RadSpec!$H$9*Y9,".")*$B$68</f>
        <v>4169.4135496787667</v>
      </c>
      <c r="Z68" s="73">
        <f t="shared" si="11"/>
        <v>4169.4764559161858</v>
      </c>
    </row>
    <row r="69" spans="1:26" x14ac:dyDescent="0.25">
      <c r="A69" s="71" t="s">
        <v>296</v>
      </c>
      <c r="B69" s="61">
        <v>1.9999999999999999E-7</v>
      </c>
      <c r="C69" s="72">
        <f>IFERROR(C24/$B55,0)</f>
        <v>0</v>
      </c>
      <c r="D69" s="72">
        <f>IFERROR(D24/$B55,0)</f>
        <v>0</v>
      </c>
      <c r="E69" s="72">
        <f>IFERROR(E24/$B55,0)</f>
        <v>2693527313407.5137</v>
      </c>
      <c r="F69" s="72">
        <f t="shared" si="84"/>
        <v>2693527313407.5137</v>
      </c>
      <c r="G69" s="73">
        <f>IFERROR(s_RadSpec!$G$24*G24,".")*$B$69</f>
        <v>0</v>
      </c>
      <c r="H69" s="73">
        <f>IFERROR(s_RadSpec!$F$24*H24,".")*$B$69</f>
        <v>0</v>
      </c>
      <c r="I69" s="73">
        <f>IFERROR(s_RadSpec!$E$24*I24,".")*$B$69</f>
        <v>9.2815097420984121E-12</v>
      </c>
      <c r="J69" s="73">
        <f t="shared" si="7"/>
        <v>9.2815097420984121E-12</v>
      </c>
      <c r="K69" s="72">
        <f t="shared" ref="K69:O69" si="96">IFERROR(K24/$B55,0)</f>
        <v>2693527313407.5137</v>
      </c>
      <c r="L69" s="72">
        <f t="shared" si="96"/>
        <v>24257438204334.773</v>
      </c>
      <c r="M69" s="72">
        <f t="shared" si="96"/>
        <v>6001098738404.8896</v>
      </c>
      <c r="N69" s="72">
        <f t="shared" si="96"/>
        <v>3218044885699.1543</v>
      </c>
      <c r="O69" s="72">
        <f t="shared" si="96"/>
        <v>40842662623568.039</v>
      </c>
      <c r="P69" s="73">
        <f>IFERROR(s_RadSpec!$E$24*P24,".")*$B$69</f>
        <v>9.2815097420984121E-12</v>
      </c>
      <c r="Q69" s="73">
        <f>IFERROR(s_RadSpec!$K$24*Q24,".")*$B$69</f>
        <v>1.0306117154420918E-12</v>
      </c>
      <c r="R69" s="73">
        <f>IFERROR(s_RadSpec!$L$24*R24,".")*$B$69</f>
        <v>4.1659037935851522E-12</v>
      </c>
      <c r="S69" s="73">
        <f>IFERROR(s_RadSpec!$M$24*S24,".")*$B$69</f>
        <v>7.7686921369863008E-12</v>
      </c>
      <c r="T69" s="73">
        <f>IFERROR(s_RadSpec!$I$24*T24,".")*$B$69</f>
        <v>6.1210504884110762E-13</v>
      </c>
      <c r="U69" s="72">
        <f t="shared" ref="U69:V69" si="97">IFERROR(U24/$B55,0)</f>
        <v>0</v>
      </c>
      <c r="V69" s="72">
        <f t="shared" si="97"/>
        <v>62693950.463190928</v>
      </c>
      <c r="W69" s="72">
        <f t="shared" si="87"/>
        <v>62693950.463190928</v>
      </c>
      <c r="X69" s="73">
        <f>IFERROR(s_RadSpec!$F$24*X24,".")*$B$69</f>
        <v>0</v>
      </c>
      <c r="Y69" s="73">
        <f>IFERROR(s_RadSpec!$H$24*Y24,".")*$B$69</f>
        <v>3.9876255707762561E-7</v>
      </c>
      <c r="Z69" s="73">
        <f t="shared" si="11"/>
        <v>3.9876255707762561E-7</v>
      </c>
    </row>
    <row r="70" spans="1:26" x14ac:dyDescent="0.25">
      <c r="A70" s="71" t="s">
        <v>297</v>
      </c>
      <c r="B70" s="61">
        <v>0.99979000004200003</v>
      </c>
      <c r="C70" s="72">
        <f>IFERROR(C20/$B56,0)</f>
        <v>0</v>
      </c>
      <c r="D70" s="72">
        <f>IFERROR(D20/$B56,0)</f>
        <v>0</v>
      </c>
      <c r="E70" s="72">
        <f>IFERROR(E20/$B56,0)</f>
        <v>3743882.2626768276</v>
      </c>
      <c r="F70" s="72">
        <f t="shared" si="84"/>
        <v>3743882.2626768276</v>
      </c>
      <c r="G70" s="73">
        <f>IFERROR(s_RadSpec!$G$20*G20,".")*$B$70</f>
        <v>0</v>
      </c>
      <c r="H70" s="73">
        <f>IFERROR(s_RadSpec!$F$20*H20,".")*$B$70</f>
        <v>0</v>
      </c>
      <c r="I70" s="73">
        <f>IFERROR(s_RadSpec!$E$20*I20,".")*$B$70</f>
        <v>6.6775604161561757E-6</v>
      </c>
      <c r="J70" s="73">
        <f t="shared" si="7"/>
        <v>6.6775604161561757E-6</v>
      </c>
      <c r="K70" s="72">
        <f t="shared" ref="K70:O70" si="98">IFERROR(K20/$B56,0)</f>
        <v>3743882.2626768276</v>
      </c>
      <c r="L70" s="72">
        <f t="shared" si="98"/>
        <v>37950112.67690596</v>
      </c>
      <c r="M70" s="72">
        <f t="shared" si="98"/>
        <v>9284232.3718079124</v>
      </c>
      <c r="N70" s="72">
        <f t="shared" si="98"/>
        <v>4932713.3888328746</v>
      </c>
      <c r="O70" s="72">
        <f t="shared" si="98"/>
        <v>65649366.231750108</v>
      </c>
      <c r="P70" s="73">
        <f>IFERROR(s_RadSpec!$E$20*P20,".")*$B$70</f>
        <v>6.6775604161561757E-6</v>
      </c>
      <c r="Q70" s="73">
        <f>IFERROR(s_RadSpec!$K$20*Q20,".")*$B$70</f>
        <v>6.587595724113203E-7</v>
      </c>
      <c r="R70" s="73">
        <f>IFERROR(s_RadSpec!$L$20*R20,".")*$B$70</f>
        <v>2.6927374282351972E-6</v>
      </c>
      <c r="S70" s="73">
        <f>IFERROR(s_RadSpec!$M$20*S20,".")*$B$70</f>
        <v>5.068204460570783E-6</v>
      </c>
      <c r="T70" s="73">
        <f>IFERROR(s_RadSpec!$I$20*T20,".")*$B$70</f>
        <v>3.8081098775191545E-7</v>
      </c>
      <c r="U70" s="72">
        <f t="shared" ref="U70:V70" si="99">IFERROR(U20/$B56,0)</f>
        <v>0</v>
      </c>
      <c r="V70" s="72">
        <f t="shared" si="99"/>
        <v>112.2127391835941</v>
      </c>
      <c r="W70" s="72">
        <f t="shared" si="87"/>
        <v>112.21273918359408</v>
      </c>
      <c r="X70" s="73">
        <f>IFERROR(s_RadSpec!$F$20*X20,".")*$B$70</f>
        <v>0</v>
      </c>
      <c r="Y70" s="73">
        <f>IFERROR(s_RadSpec!$H$20*Y20,".")*$B$70</f>
        <v>0.22279110359383411</v>
      </c>
      <c r="Z70" s="73">
        <f t="shared" si="11"/>
        <v>0.22279110359383411</v>
      </c>
    </row>
    <row r="71" spans="1:26" x14ac:dyDescent="0.25">
      <c r="A71" s="71" t="s">
        <v>298</v>
      </c>
      <c r="B71" s="61">
        <v>2.0999995799999999E-4</v>
      </c>
      <c r="C71" s="72">
        <f>IFERROR(C29/$B57,0)</f>
        <v>0</v>
      </c>
      <c r="D71" s="72">
        <f>IFERROR(D29/$B57,0)</f>
        <v>0</v>
      </c>
      <c r="E71" s="72">
        <f>IFERROR(E29/$B57,0)</f>
        <v>401486.80426791555</v>
      </c>
      <c r="F71" s="72">
        <f t="shared" si="84"/>
        <v>401486.80426791555</v>
      </c>
      <c r="G71" s="73">
        <f>IFERROR(s_RadSpec!$G$29*G29,".")*$B$71</f>
        <v>0</v>
      </c>
      <c r="H71" s="73">
        <f>IFERROR(s_RadSpec!$F$29*H29,".")*$B$71</f>
        <v>0</v>
      </c>
      <c r="I71" s="73">
        <f>IFERROR(s_RadSpec!$E$29*I29,".")*$B$71</f>
        <v>6.2268547145866558E-5</v>
      </c>
      <c r="J71" s="73">
        <f t="shared" si="7"/>
        <v>6.2268547145866558E-5</v>
      </c>
      <c r="K71" s="72">
        <f t="shared" ref="K71:O71" si="100">IFERROR(K29/$B57,0)</f>
        <v>401486.80426791555</v>
      </c>
      <c r="L71" s="72">
        <f t="shared" si="100"/>
        <v>4386801.7390796365</v>
      </c>
      <c r="M71" s="72">
        <f t="shared" si="100"/>
        <v>1088158.7683180787</v>
      </c>
      <c r="N71" s="72">
        <f t="shared" si="100"/>
        <v>574308.62735743565</v>
      </c>
      <c r="O71" s="72">
        <f t="shared" si="100"/>
        <v>7819502.6283167209</v>
      </c>
      <c r="P71" s="73">
        <f>IFERROR(s_RadSpec!$E$29*P29,".")*$B$71</f>
        <v>6.2268547145866558E-5</v>
      </c>
      <c r="Q71" s="73">
        <f>IFERROR(s_RadSpec!$K$29*Q29,".")*$B$71</f>
        <v>5.6989126673513781E-6</v>
      </c>
      <c r="R71" s="73">
        <f>IFERROR(s_RadSpec!$L$29*R29,".")*$B$71</f>
        <v>2.2974588569130818E-5</v>
      </c>
      <c r="S71" s="73">
        <f>IFERROR(s_RadSpec!$M$29*S29,".")*$B$71</f>
        <v>4.3530601507820669E-5</v>
      </c>
      <c r="T71" s="73">
        <f>IFERROR(s_RadSpec!$I$29*T29,".")*$B$71</f>
        <v>3.1971342920798627E-6</v>
      </c>
      <c r="U71" s="72">
        <f t="shared" ref="U71:V71" si="101">IFERROR(U29/$B57,0)</f>
        <v>0</v>
      </c>
      <c r="V71" s="72">
        <f t="shared" si="101"/>
        <v>15.379471443488022</v>
      </c>
      <c r="W71" s="72">
        <f t="shared" si="87"/>
        <v>15.37947144348802</v>
      </c>
      <c r="X71" s="73">
        <f>IFERROR(s_RadSpec!$F$29*X29,".")*$B$71</f>
        <v>0</v>
      </c>
      <c r="Y71" s="73">
        <f>IFERROR(s_RadSpec!$H$29*Y29,".")*$B$71</f>
        <v>1.625543510507671</v>
      </c>
      <c r="Z71" s="73">
        <f t="shared" si="11"/>
        <v>1.625543510507671</v>
      </c>
    </row>
    <row r="72" spans="1:26" x14ac:dyDescent="0.25">
      <c r="A72" s="71" t="s">
        <v>299</v>
      </c>
      <c r="B72" s="61">
        <v>1</v>
      </c>
      <c r="C72" s="72">
        <f>IFERROR(C16/$B58,0)</f>
        <v>706.03518879380943</v>
      </c>
      <c r="D72" s="72">
        <f>IFERROR(D16/$B58,0)</f>
        <v>202255.2124278096</v>
      </c>
      <c r="E72" s="72">
        <f>IFERROR(E16/$B58,0)</f>
        <v>18281254852.045387</v>
      </c>
      <c r="F72" s="72">
        <f t="shared" si="84"/>
        <v>703.57909833567896</v>
      </c>
      <c r="G72" s="73">
        <f>IFERROR(s_RadSpec!$G$16*G16,".")*$B$72</f>
        <v>3.5409000000000003E-2</v>
      </c>
      <c r="H72" s="73">
        <f>IFERROR(s_RadSpec!$F$16*H16,".")*$B$72</f>
        <v>1.2360620870981601E-4</v>
      </c>
      <c r="I72" s="73">
        <f>IFERROR(s_RadSpec!$E$16*I16,".")*$B$72</f>
        <v>1.3675210045662094E-9</v>
      </c>
      <c r="J72" s="73">
        <f t="shared" si="7"/>
        <v>3.5532607576230828E-2</v>
      </c>
      <c r="K72" s="72">
        <f t="shared" ref="K72:O72" si="102">IFERROR(K16/$B58,0)</f>
        <v>18281254852.045387</v>
      </c>
      <c r="L72" s="72">
        <f t="shared" si="102"/>
        <v>51215283936.856201</v>
      </c>
      <c r="M72" s="72">
        <f t="shared" si="102"/>
        <v>19914682830.927044</v>
      </c>
      <c r="N72" s="72">
        <f t="shared" si="102"/>
        <v>19660123838.631317</v>
      </c>
      <c r="O72" s="72">
        <f t="shared" si="102"/>
        <v>627866297448.7915</v>
      </c>
      <c r="P72" s="73">
        <f>IFERROR(s_RadSpec!$E$16*P16,".")*$B$72</f>
        <v>1.3675210045662094E-9</v>
      </c>
      <c r="Q72" s="73">
        <f>IFERROR(s_RadSpec!$K$16*Q16,".")*$B$72</f>
        <v>4.8813553451783518E-10</v>
      </c>
      <c r="R72" s="73">
        <f>IFERROR(s_RadSpec!$L$16*R16,".")*$B$72</f>
        <v>1.2553551674534117E-9</v>
      </c>
      <c r="S72" s="73">
        <f>IFERROR(s_RadSpec!$M$16*S16,".")*$B$72</f>
        <v>1.2716094875697606E-9</v>
      </c>
      <c r="T72" s="73">
        <f>IFERROR(s_RadSpec!$I$16*T16,".")*$B$72</f>
        <v>3.981739440639269E-11</v>
      </c>
      <c r="U72" s="72">
        <f t="shared" ref="U72:V72" si="103">IFERROR(U16/$B58,0)</f>
        <v>0.65194095044841316</v>
      </c>
      <c r="V72" s="72">
        <f t="shared" si="103"/>
        <v>9.0513559055137645</v>
      </c>
      <c r="W72" s="72">
        <f t="shared" si="87"/>
        <v>0.60813862128330853</v>
      </c>
      <c r="X72" s="73">
        <f>IFERROR(s_RadSpec!$F$16*X16,".")*$B$72</f>
        <v>38.347031250000001</v>
      </c>
      <c r="Y72" s="73">
        <f>IFERROR(s_RadSpec!$H$16*Y16,".")*$B$72</f>
        <v>2.7620171232876713</v>
      </c>
      <c r="Z72" s="73">
        <f t="shared" si="11"/>
        <v>41.109048373287671</v>
      </c>
    </row>
    <row r="73" spans="1:26" x14ac:dyDescent="0.25">
      <c r="A73" s="71" t="s">
        <v>300</v>
      </c>
      <c r="B73" s="61">
        <v>1</v>
      </c>
      <c r="C73" s="72">
        <f>IFERROR(C7/$B59,0)</f>
        <v>375114.87893167278</v>
      </c>
      <c r="D73" s="72">
        <f>IFERROR(D7/$B59,0)</f>
        <v>8353417.3352033682</v>
      </c>
      <c r="E73" s="72">
        <f>IFERROR(E7/$B59,0)</f>
        <v>839022.2014605056</v>
      </c>
      <c r="F73" s="72">
        <f t="shared" si="84"/>
        <v>251418.94187718927</v>
      </c>
      <c r="G73" s="73">
        <f>IFERROR(s_RadSpec!$G$7*G7,".")*$B$73</f>
        <v>6.6646250000000002E-5</v>
      </c>
      <c r="H73" s="73">
        <f>IFERROR(s_RadSpec!$F$7*H7,".")*$B$73</f>
        <v>2.9927871428910673E-6</v>
      </c>
      <c r="I73" s="73">
        <f>IFERROR(s_RadSpec!$E$7*I7,".")*$B$73</f>
        <v>2.9796589358996597E-5</v>
      </c>
      <c r="J73" s="73">
        <f t="shared" si="7"/>
        <v>9.9435626501887667E-5</v>
      </c>
      <c r="K73" s="72">
        <f t="shared" ref="K73:O73" si="104">IFERROR(K7/$B59,0)</f>
        <v>839022.2014605056</v>
      </c>
      <c r="L73" s="72">
        <f t="shared" si="104"/>
        <v>2327921.6300107753</v>
      </c>
      <c r="M73" s="72">
        <f t="shared" si="104"/>
        <v>1179112.0820385634</v>
      </c>
      <c r="N73" s="72">
        <f t="shared" si="104"/>
        <v>918377.36308965657</v>
      </c>
      <c r="O73" s="72">
        <f t="shared" si="104"/>
        <v>304692.64651778154</v>
      </c>
      <c r="P73" s="73">
        <f>IFERROR(s_RadSpec!$E$7*P7,".")*$B$73</f>
        <v>2.9796589358996597E-5</v>
      </c>
      <c r="Q73" s="73">
        <f>IFERROR(s_RadSpec!$K$7*Q7,".")*$B$73</f>
        <v>1.0739193140227956E-5</v>
      </c>
      <c r="R73" s="73">
        <f>IFERROR(s_RadSpec!$L$7*R7,".")*$B$73</f>
        <v>2.1202394904458599E-5</v>
      </c>
      <c r="S73" s="73">
        <f>IFERROR(s_RadSpec!$M$7*S7,".")*$B$73</f>
        <v>2.7221925326963201E-5</v>
      </c>
      <c r="T73" s="73">
        <f>IFERROR(s_RadSpec!$I$7*T7,".")*$B$73</f>
        <v>8.2049896135386491E-5</v>
      </c>
      <c r="U73" s="72">
        <f t="shared" ref="U73:V73" si="105">IFERROR(U7/$B59,0)</f>
        <v>26.926054323314599</v>
      </c>
      <c r="V73" s="72">
        <f t="shared" si="105"/>
        <v>1.6523986943786755</v>
      </c>
      <c r="W73" s="72">
        <f t="shared" si="87"/>
        <v>1.556857433153167</v>
      </c>
      <c r="X73" s="73">
        <f>IFERROR(s_RadSpec!$F$7*X7,".")*$B$73</f>
        <v>0.92846875000000006</v>
      </c>
      <c r="Y73" s="73">
        <f>IFERROR(s_RadSpec!$H$7*Y7,".")*$B$73</f>
        <v>15.129520547945205</v>
      </c>
      <c r="Z73" s="73">
        <f t="shared" si="11"/>
        <v>16.057989297945205</v>
      </c>
    </row>
    <row r="74" spans="1:26" x14ac:dyDescent="0.25">
      <c r="A74" s="71" t="s">
        <v>301</v>
      </c>
      <c r="B74" s="61">
        <v>1.9000000000000001E-8</v>
      </c>
      <c r="C74" s="72">
        <f>IFERROR(C12/$B60,0)</f>
        <v>0</v>
      </c>
      <c r="D74" s="72">
        <f>IFERROR(D12/$B60,0)</f>
        <v>0</v>
      </c>
      <c r="E74" s="72">
        <f>IFERROR(E12/$B60,0)</f>
        <v>306158216687.78442</v>
      </c>
      <c r="F74" s="72">
        <f t="shared" si="84"/>
        <v>306158216687.78442</v>
      </c>
      <c r="G74" s="73">
        <f>IFERROR(s_RadSpec!$G$12*G12,".")*$B$74</f>
        <v>0</v>
      </c>
      <c r="H74" s="73">
        <f>IFERROR(s_RadSpec!$F$12*H12,".")*$B$74</f>
        <v>0</v>
      </c>
      <c r="I74" s="73">
        <f>IFERROR(s_RadSpec!$E$12*I12,".")*$B$74</f>
        <v>8.1657125751730619E-11</v>
      </c>
      <c r="J74" s="73">
        <f t="shared" si="7"/>
        <v>8.1657125751730619E-11</v>
      </c>
      <c r="K74" s="72">
        <f t="shared" ref="K74:O74" si="106">IFERROR(K12/$B60,0)</f>
        <v>306158216687.78442</v>
      </c>
      <c r="L74" s="72">
        <f t="shared" si="106"/>
        <v>2428028738038.8535</v>
      </c>
      <c r="M74" s="72">
        <f t="shared" si="106"/>
        <v>631070503920.90015</v>
      </c>
      <c r="N74" s="72">
        <f t="shared" si="106"/>
        <v>375784746447.88092</v>
      </c>
      <c r="O74" s="72">
        <f t="shared" si="106"/>
        <v>3335318582749.5996</v>
      </c>
      <c r="P74" s="73">
        <f>IFERROR(s_RadSpec!$E$12*P12,".")*$B$74</f>
        <v>8.1657125751730619E-11</v>
      </c>
      <c r="Q74" s="73">
        <f>IFERROR(s_RadSpec!$K$12*Q12,".")*$B$74</f>
        <v>1.0296418493049959E-11</v>
      </c>
      <c r="R74" s="73">
        <f>IFERROR(s_RadSpec!$L$12*R12,".")*$B$74</f>
        <v>3.9615224994153046E-11</v>
      </c>
      <c r="S74" s="73">
        <f>IFERROR(s_RadSpec!$M$12*S12,".")*$B$74</f>
        <v>6.6527447524981816E-11</v>
      </c>
      <c r="T74" s="73">
        <f>IFERROR(s_RadSpec!$I$12*T12,".")*$B$74</f>
        <v>7.495535847550214E-12</v>
      </c>
      <c r="U74" s="72">
        <f t="shared" ref="U74:V74" si="107">IFERROR(U12/$B60,0)</f>
        <v>0</v>
      </c>
      <c r="V74" s="72">
        <f t="shared" si="107"/>
        <v>4035581.8170172116</v>
      </c>
      <c r="W74" s="72">
        <f t="shared" si="87"/>
        <v>4035581.8170172111</v>
      </c>
      <c r="X74" s="73">
        <f>IFERROR(s_RadSpec!$F$12*X12,".")*$B$74</f>
        <v>0</v>
      </c>
      <c r="Y74" s="73">
        <f>IFERROR(s_RadSpec!$H$12*Y12,".")*$B$74</f>
        <v>6.1948936073059364E-6</v>
      </c>
      <c r="Z74" s="73">
        <f t="shared" si="11"/>
        <v>6.1948936073059364E-6</v>
      </c>
    </row>
    <row r="75" spans="1:26" x14ac:dyDescent="0.25">
      <c r="A75" s="71" t="s">
        <v>302</v>
      </c>
      <c r="B75" s="61">
        <v>1</v>
      </c>
      <c r="C75" s="72">
        <f>IFERROR(C18/$B61,0)</f>
        <v>406.11610859544743</v>
      </c>
      <c r="D75" s="72">
        <f>IFERROR(D18/$B61,0)</f>
        <v>260598.06216660075</v>
      </c>
      <c r="E75" s="72">
        <f>IFERROR(E18/$B61,0)</f>
        <v>31746870.419283301</v>
      </c>
      <c r="F75" s="72">
        <f t="shared" si="84"/>
        <v>405.47902293118614</v>
      </c>
      <c r="G75" s="73">
        <f>IFERROR(s_RadSpec!$G$18*G18,".")*$B$75</f>
        <v>6.1558750000000002E-2</v>
      </c>
      <c r="H75" s="73">
        <f>IFERROR(s_RadSpec!$F$18*H18,".")*$B$75</f>
        <v>9.5933176909110927E-5</v>
      </c>
      <c r="I75" s="73">
        <f>IFERROR(s_RadSpec!$E$18*I18,".")*$B$75</f>
        <v>7.8747919621125235E-7</v>
      </c>
      <c r="J75" s="73">
        <f t="shared" si="7"/>
        <v>6.1655470656105327E-2</v>
      </c>
      <c r="K75" s="72">
        <f t="shared" ref="K75:O75" si="108">IFERROR(K18/$B61,0)</f>
        <v>31746870.419283301</v>
      </c>
      <c r="L75" s="72">
        <f t="shared" si="108"/>
        <v>323736998.74518651</v>
      </c>
      <c r="M75" s="72">
        <f t="shared" si="108"/>
        <v>79079160.681707725</v>
      </c>
      <c r="N75" s="72">
        <f t="shared" si="108"/>
        <v>41693599.059610948</v>
      </c>
      <c r="O75" s="72">
        <f t="shared" si="108"/>
        <v>558886214.90606248</v>
      </c>
      <c r="P75" s="73">
        <f>IFERROR(s_RadSpec!$E$18*P18,".")*$B$75</f>
        <v>7.8747919621125235E-7</v>
      </c>
      <c r="Q75" s="73">
        <f>IFERROR(s_RadSpec!$K$18*Q18,".")*$B$75</f>
        <v>7.7223178372878885E-8</v>
      </c>
      <c r="R75" s="73">
        <f>IFERROR(s_RadSpec!$L$18*R18,".")*$B$75</f>
        <v>3.1613891427887771E-7</v>
      </c>
      <c r="S75" s="73">
        <f>IFERROR(s_RadSpec!$M$18*S18,".")*$B$75</f>
        <v>5.9961242406194141E-7</v>
      </c>
      <c r="T75" s="73">
        <f>IFERROR(s_RadSpec!$I$18*T18,".")*$B$75</f>
        <v>4.4731824355700028E-8</v>
      </c>
      <c r="U75" s="72">
        <f t="shared" ref="U75:V75" si="109">IFERROR(U18/$B61,0)</f>
        <v>0.84000084000083985</v>
      </c>
      <c r="V75" s="72">
        <f t="shared" si="109"/>
        <v>958.01991719033333</v>
      </c>
      <c r="W75" s="72">
        <f t="shared" si="87"/>
        <v>0.83926496461598543</v>
      </c>
      <c r="X75" s="73">
        <f>IFERROR(s_RadSpec!$F$18*X18,".")*$B$75</f>
        <v>29.761875000000003</v>
      </c>
      <c r="Y75" s="73">
        <f>IFERROR(s_RadSpec!$H$18*Y18,".")*$B$75</f>
        <v>2.609549086757991E-2</v>
      </c>
      <c r="Z75" s="73">
        <f t="shared" si="11"/>
        <v>29.787970490867583</v>
      </c>
    </row>
    <row r="76" spans="1:26" x14ac:dyDescent="0.25">
      <c r="A76" s="71" t="s">
        <v>303</v>
      </c>
      <c r="B76" s="61">
        <v>1.339E-6</v>
      </c>
      <c r="C76" s="72">
        <f>IFERROR(C27/$B62,0)</f>
        <v>0</v>
      </c>
      <c r="D76" s="72">
        <f>IFERROR(D27/$B62,0)</f>
        <v>0</v>
      </c>
      <c r="E76" s="72">
        <f>IFERROR(E27/$B62,0)</f>
        <v>171795379282.72324</v>
      </c>
      <c r="F76" s="72">
        <f t="shared" si="84"/>
        <v>171795379282.72324</v>
      </c>
      <c r="G76" s="73">
        <f>IFERROR(s_RadSpec!$G$27*G27,".")*$B$76</f>
        <v>0</v>
      </c>
      <c r="H76" s="73">
        <f>IFERROR(s_RadSpec!$F$27*H27,".")*$B$76</f>
        <v>0</v>
      </c>
      <c r="I76" s="73">
        <f>IFERROR(s_RadSpec!$E$27*I27,".")*$B$76</f>
        <v>1.4552195818292387E-10</v>
      </c>
      <c r="J76" s="73">
        <f t="shared" si="7"/>
        <v>1.4552195818292387E-10</v>
      </c>
      <c r="K76" s="72">
        <f t="shared" ref="K76:O76" si="110">IFERROR(K27/$B62,0)</f>
        <v>171795379282.72324</v>
      </c>
      <c r="L76" s="72">
        <f t="shared" si="110"/>
        <v>858494807120.97998</v>
      </c>
      <c r="M76" s="72">
        <f t="shared" si="110"/>
        <v>377538304295.94934</v>
      </c>
      <c r="N76" s="72">
        <f t="shared" si="110"/>
        <v>233056678611.55307</v>
      </c>
      <c r="O76" s="72">
        <f t="shared" si="110"/>
        <v>284668197179.11395</v>
      </c>
      <c r="P76" s="73">
        <f>IFERROR(s_RadSpec!$E$27*P27,".")*$B$76</f>
        <v>1.4552195818292387E-10</v>
      </c>
      <c r="Q76" s="73">
        <f>IFERROR(s_RadSpec!$K$27*Q27,".")*$B$76</f>
        <v>2.9120735259703179E-11</v>
      </c>
      <c r="R76" s="73">
        <f>IFERROR(s_RadSpec!$L$27*R27,".")*$B$76</f>
        <v>6.6218446487492561E-11</v>
      </c>
      <c r="S76" s="73">
        <f>IFERROR(s_RadSpec!$M$27*S27,".")*$B$76</f>
        <v>1.0727004327418875E-10</v>
      </c>
      <c r="T76" s="73">
        <f>IFERROR(s_RadSpec!$I$27*T27,".")*$B$76</f>
        <v>8.7821541878350178E-11</v>
      </c>
      <c r="U76" s="72">
        <f t="shared" ref="U76:V76" si="111">IFERROR(U27/$B62,0)</f>
        <v>0</v>
      </c>
      <c r="V76" s="72">
        <f t="shared" si="111"/>
        <v>801979.8660786713</v>
      </c>
      <c r="W76" s="72">
        <f t="shared" si="87"/>
        <v>801979.86607867142</v>
      </c>
      <c r="X76" s="73">
        <f>IFERROR(s_RadSpec!$F$27*X27,".")*$B$76</f>
        <v>0</v>
      </c>
      <c r="Y76" s="73">
        <f>IFERROR(s_RadSpec!$H$27*Y27,".")*$B$76</f>
        <v>3.1172852408675795E-5</v>
      </c>
      <c r="Z76" s="73">
        <f t="shared" si="11"/>
        <v>3.1172852408675795E-5</v>
      </c>
    </row>
  </sheetData>
  <sheetProtection algorithmName="SHA-512" hashValue="MF3hb4UaBTez/NKQVHsyp+bBShQmyrR9qcDWmbnkvRzG1x35E60XAptM+5Os37TjYpt/ddiykTh4Sm9NdBqFEQ==" saltValue="saH/s0fmWKe2IiI35mYCFQ==" spinCount="100000" sheet="1" objects="1" scenarios="1" formatColumns="0" formatRows="0" autoFilter="0"/>
  <autoFilter ref="A1:W76" xr:uid="{00000000-0009-0000-0000-00000C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9" tint="-0.499984740745262"/>
  </sheetPr>
  <dimension ref="A1:AH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8.28515625" style="2" bestFit="1" customWidth="1"/>
    <col min="12" max="12" width="18.42578125" style="2" bestFit="1" customWidth="1"/>
    <col min="13" max="13" width="18.140625" style="2" bestFit="1" customWidth="1"/>
    <col min="14" max="14" width="17.85546875" style="2" bestFit="1" customWidth="1"/>
    <col min="15" max="17" width="17.7109375" style="2" bestFit="1" customWidth="1"/>
    <col min="18" max="18" width="18.140625" style="2" bestFit="1" customWidth="1"/>
    <col min="19" max="19" width="13.5703125" style="2" bestFit="1" customWidth="1"/>
    <col min="20" max="21" width="15.42578125" style="2" bestFit="1" customWidth="1"/>
    <col min="22" max="22" width="16.42578125" style="2" bestFit="1" customWidth="1"/>
    <col min="23" max="23" width="13.85546875" style="2" bestFit="1" customWidth="1"/>
    <col min="24" max="24" width="13.140625" style="2" bestFit="1" customWidth="1"/>
    <col min="25" max="26" width="14.85546875" style="2" bestFit="1" customWidth="1"/>
    <col min="27" max="27" width="16" style="2" bestFit="1" customWidth="1"/>
    <col min="28" max="28" width="13.5703125" style="2" bestFit="1" customWidth="1"/>
    <col min="29" max="29" width="13.85546875" style="2" bestFit="1" customWidth="1"/>
    <col min="30" max="30" width="14.140625" style="2" bestFit="1" customWidth="1"/>
    <col min="31" max="31" width="13.28515625" style="2" bestFit="1" customWidth="1"/>
    <col min="32" max="32" width="13.42578125" style="2" bestFit="1" customWidth="1"/>
    <col min="33" max="33" width="13.85546875" style="2" bestFit="1" customWidth="1"/>
    <col min="34" max="34" width="13.7109375" style="2" bestFit="1" customWidth="1"/>
    <col min="35" max="16384" width="9.140625" style="2"/>
  </cols>
  <sheetData>
    <row r="1" spans="1:34" x14ac:dyDescent="0.25">
      <c r="A1" s="57" t="s">
        <v>39</v>
      </c>
      <c r="B1" s="57" t="s">
        <v>260</v>
      </c>
      <c r="C1" s="58" t="s">
        <v>397</v>
      </c>
      <c r="D1" s="58" t="s">
        <v>398</v>
      </c>
      <c r="E1" s="58" t="s">
        <v>399</v>
      </c>
      <c r="F1" s="58" t="s">
        <v>400</v>
      </c>
      <c r="G1" s="59" t="s">
        <v>351</v>
      </c>
      <c r="H1" s="59" t="s">
        <v>352</v>
      </c>
      <c r="I1" s="59" t="s">
        <v>353</v>
      </c>
      <c r="J1" s="60" t="s">
        <v>383</v>
      </c>
      <c r="K1" s="58" t="s">
        <v>410</v>
      </c>
      <c r="L1" s="58" t="s">
        <v>411</v>
      </c>
      <c r="M1" s="58" t="s">
        <v>412</v>
      </c>
      <c r="N1" s="58" t="s">
        <v>413</v>
      </c>
      <c r="O1" s="59" t="s">
        <v>358</v>
      </c>
      <c r="P1" s="59" t="s">
        <v>359</v>
      </c>
      <c r="Q1" s="59" t="s">
        <v>360</v>
      </c>
      <c r="R1" s="60" t="s">
        <v>387</v>
      </c>
      <c r="S1" s="58" t="s">
        <v>401</v>
      </c>
      <c r="T1" s="61" t="s">
        <v>402</v>
      </c>
      <c r="U1" s="61" t="s">
        <v>403</v>
      </c>
      <c r="V1" s="61" t="s">
        <v>404</v>
      </c>
      <c r="W1" s="61" t="s">
        <v>405</v>
      </c>
      <c r="X1" s="62" t="s">
        <v>361</v>
      </c>
      <c r="Y1" s="62" t="s">
        <v>362</v>
      </c>
      <c r="Z1" s="62" t="s">
        <v>363</v>
      </c>
      <c r="AA1" s="62" t="s">
        <v>364</v>
      </c>
      <c r="AB1" s="62" t="s">
        <v>365</v>
      </c>
      <c r="AC1" s="61" t="s">
        <v>406</v>
      </c>
      <c r="AD1" s="61" t="s">
        <v>407</v>
      </c>
      <c r="AE1" s="61" t="s">
        <v>408</v>
      </c>
      <c r="AF1" s="62" t="s">
        <v>366</v>
      </c>
      <c r="AG1" s="62" t="s">
        <v>367</v>
      </c>
      <c r="AH1" s="63" t="s">
        <v>395</v>
      </c>
    </row>
    <row r="2" spans="1:34" x14ac:dyDescent="0.25">
      <c r="A2" s="64" t="s">
        <v>0</v>
      </c>
      <c r="B2" s="61" t="s">
        <v>274</v>
      </c>
      <c r="C2" s="58">
        <f>IFERROR((s_DL/(s_RadSpec!G2*s_EF_cw*s_ED_con*s_IRS_cw*(1/1000)))*1,".")</f>
        <v>9335.7606310974188</v>
      </c>
      <c r="D2" s="58">
        <f>IFERROR(IF(A2="H-3",(s_DL/(s_RadSpec!F2*s_EF_cw*s_ED_con*s_ET_cw_o*(1/24)*s_IRA_cw*(1/17)*1000))*1,(s_DL/(s_RadSpec!F2*s_EF_cw*s_ED_con*s_ET_cw_o*(1/24)*s_IRA_cw*(1/s_PEFsc)*1000))*1),".")</f>
        <v>159.68028716652461</v>
      </c>
      <c r="E2" s="58">
        <f>IFERROR((s_DL/(s_RadSpec!E2*s_EF_cw*(1/365)*s_ED_con*s_RadSpec!O2*s_ET_cw_o*(1/24)*s_RadSpec!T2))*1,".")</f>
        <v>117282.33273007809</v>
      </c>
      <c r="F2" s="58">
        <f t="shared" ref="F2:F30" si="0">IFERROR(IF(AND(C2&lt;&gt;".",D2&lt;&gt;".",E2&lt;&gt;"."),1/((1/C2)+(1/D2)+(1/E2)),IF(AND(C2&lt;&gt;".",D2&lt;&gt;".",E2="."), 1/((1/C2)+(1/D2)),IF(AND(C2&lt;&gt;".",D2=".",E2&lt;&gt;"."),1/((1/C2)+(1/E2)),IF(AND(C2=".",D2&lt;&gt;".",E2&lt;&gt;"."),1/((1/D2)+(1/E2)),IF(AND(C2&lt;&gt;".",D2=".",E2="."),1/((1/C2)),IF(AND(C2=".",D2&lt;&gt;".",E2="."),1/((1/D2)),IF(AND(C2=".",D2=".",E2&lt;&gt;"."),1/((1/E2)),IF(AND(C2=".",D2=".",E2="."),0)))))))),0)</f>
        <v>156.78514638444381</v>
      </c>
      <c r="G2" s="65">
        <f t="shared" ref="G2:G30" si="1">s_C*s_EF_cw*s_ED_con*s_IRS_cw*(1/1000)*1</f>
        <v>18.75</v>
      </c>
      <c r="H2" s="65">
        <f t="shared" ref="H2:H30" si="2">s_C*s_EF_cw*s_ED_con*(s_ET_cw_i+s_ET_cw_o)*(1/24)*s_IRA_cw*(1/s_PEFsc)*1000*1</f>
        <v>4.6093989487085221</v>
      </c>
      <c r="I2" s="65">
        <f>s_C*s_EF_cw*(1/365)*s_ED_con*(s_ET_cw_i+s_ET_cw_o)*(1/24)*s_RadSpec!T2*s_RadSpec!O2*1</f>
        <v>4.0322189452442854E-3</v>
      </c>
      <c r="J2" s="58"/>
      <c r="K2" s="58">
        <f>IFERROR((s_DL/(s_RadSpec!G2*s_EF_cw*s_ED_con*s_IRS_cw*(1/1000)))*1,".")</f>
        <v>9335.7606310974188</v>
      </c>
      <c r="L2" s="58">
        <f>IFERROR(IF(A2="H-3",(s_DL/(s_RadSpec!F2*s_EF_cw*s_ED_con*s_ET_cw_o*(1/24)*s_IRA_cw*(1/17)*1000))*1,(s_DL/(s_RadSpec!F2*s_EF_cw*s_ED_con*s_ET_cw_o*(1/24)*s_IRA_cw*(1/s_PEF__sc)*1000))*1),".")</f>
        <v>1004.2926776639349</v>
      </c>
      <c r="M2" s="58">
        <f>IFERROR((s_DL/(s_RadSpec!E2*s_EF_cw*(1/365)*s_ED_con*s_RadSpec!O2*s_ET_cw_o*(1/24)*s_RadSpec!T2))*1,".")</f>
        <v>117282.33273007809</v>
      </c>
      <c r="N2" s="58">
        <f t="shared" ref="N2:N30" si="3">IFERROR(IF(AND(K2&lt;&gt;".",L2&lt;&gt;".",M2&lt;&gt;"."),1/((1/K2)+(1/L2)+(1/M2)),IF(AND(K2&lt;&gt;".",L2&lt;&gt;".",M2="."), 1/((1/K2)+(1/L2)),IF(AND(K2&lt;&gt;".",L2=".",M2&lt;&gt;"."),1/((1/K2)+(1/M2)),IF(AND(K2=".",L2&lt;&gt;".",M2&lt;&gt;"."),1/((1/L2)+(1/M2)),IF(AND(K2&lt;&gt;".",L2=".",M2="."),1/((1/K2)),IF(AND(K2=".",L2&lt;&gt;".",M2="."),1/((1/L2)),IF(AND(K2=".",L2=".",M2&lt;&gt;"."),1/((1/M2)),IF(AND(K2=".",L2=".",M2="."),0)))))))),0)</f>
        <v>899.79269347145566</v>
      </c>
      <c r="O2" s="65">
        <f t="shared" ref="O2:O30" si="4">s_C*s_EF_cw*s_ED_con*s_IRS_cw*(1/1000)*1</f>
        <v>18.75</v>
      </c>
      <c r="P2" s="65">
        <f t="shared" ref="P2:P30" si="5">s_C*s_EF_cw*s_ED_con*(s_ET_cw_i+s_ET_cw_o)*(1/24)*s_IRA_cw*(1/s_PEF__sc)*1000*1</f>
        <v>0.73288411253472296</v>
      </c>
      <c r="Q2" s="65">
        <f>s_C*s_EF_cw*(1/365)*s_ED_con*(s_ET_cw_i+s_ET_cw_o)*(1/24)*s_RadSpec!T2*s_RadSpec!O2*1</f>
        <v>4.0322189452442854E-3</v>
      </c>
      <c r="R2" s="58"/>
      <c r="S2" s="58">
        <f>IFERROR((s_DL/(s_RadSpec!E2*s_EF_cw*(1/365)*s_ED_con*s_RadSpec!O2*s_ET_cw_o*(1/24)*s_RadSpec!T2))*1,".")</f>
        <v>117282.33273007809</v>
      </c>
      <c r="T2" s="58">
        <f>IFERROR((s_DL/(s_RadSpec!K2*s_EF_cw*(1/365)*s_ED_con*s_RadSpec!P2*s_ET_cw_o*(1/24)*s_RadSpec!U2))*1,".")</f>
        <v>859281.43888787075</v>
      </c>
      <c r="U2" s="58">
        <f>IFERROR((s_DL/(s_RadSpec!L2*s_EF_cw*(1/365)*s_ED_con*s_RadSpec!Q2*s_ET_cw_o*(1/24)*s_RadSpec!V2))*1,".")</f>
        <v>223432.64588750902</v>
      </c>
      <c r="V2" s="58">
        <f>IFERROR((s_DL/(s_RadSpec!M2*s_EF_cw*(1/365)*s_ED_con*s_RadSpec!R2*s_ET_cw_o*(1/24)*s_RadSpec!W2))*1,".")</f>
        <v>137771.89114133309</v>
      </c>
      <c r="W2" s="58">
        <f>IFERROR((s_DL/(s_RadSpec!I2*s_EF_cw*(1/365)*s_ED_con*s_RadSpec!N2*s_ET_cw_o*(1/24)*s_RadSpec!S2))*1,".")</f>
        <v>6428854.1986027369</v>
      </c>
      <c r="X2" s="65">
        <f>s_C*s_EF_cw*(1/365)*s_ED_con*(s_ET_cw_i+s_ET_cw_o)*(1/24)*s_RadSpec!T2*s_RadSpec!O2*1</f>
        <v>4.0322189452442854E-3</v>
      </c>
      <c r="Y2" s="65">
        <f>s_C*s_EF_cw*(1/365)*s_ED_con*(s_ET_cw_i+s_ET_cw_o)*(1/24)*s_RadSpec!U2*s_RadSpec!P2*1</f>
        <v>1.9942365519545614E-3</v>
      </c>
      <c r="Z2" s="65">
        <f>s_C*s_EF_cw*(1/365)*s_ED_con*(s_ET_cw_i+s_ET_cw_o)*(1/24)*s_RadSpec!V2*s_RadSpec!Q2*1</f>
        <v>2.9362047769582031E-3</v>
      </c>
      <c r="AA2" s="65">
        <f>s_C*s_EF_cw*(1/365)*s_ED_con*(s_ET_cw_i+s_ET_cw_o)*(1/24)*s_RadSpec!W2*s_RadSpec!R2*1</f>
        <v>3.5323995690318623E-3</v>
      </c>
      <c r="AB2" s="65">
        <f>s_C*s_EF_cw*(1/365)*s_ED_con*(s_ET_cw_i+s_ET_cw_o)*(1/24)*s_RadSpec!S2*s_RadSpec!N2*1</f>
        <v>2.5201012507444911E-4</v>
      </c>
      <c r="AC2" s="58">
        <f>IFERROR(s_DL/(s_RadSpec!F2*s_EF_cw*s_ED_con*s_ET_cw_o*(1/24)*s_IRA_cw),".")</f>
        <v>0.31403952972580418</v>
      </c>
      <c r="AD2" s="58">
        <f>IFERROR(s_DL/(s_RadSpec!H2*s_EF_cw*(1/365)*s_ED_con*s_ET_cw_o*(1/24)*s_GSF_a),".")</f>
        <v>0.55235659536474457</v>
      </c>
      <c r="AE2" s="58">
        <f>IFERROR(IF(AND(AC2&lt;&gt;".",AD2&lt;&gt;"."),1/((1/AC2)+(1/AD2)),IF(AND(AC2&lt;&gt;".",AD2="."),1/((1/AC2)),IF(AND(AC2=".",AD2&lt;&gt;"."),1/((1/AD2)),IF(AND(AC2=".",AD2="."),".")))),".")</f>
        <v>0.20021073551219062</v>
      </c>
      <c r="AF2" s="65">
        <f t="shared" ref="AF2:AF30" si="6">s_C*s_EF_cw*s_ED_con*(s_ET_cw_i+s_ET_cw_o)*(1/24)*s_IRA_cw*1</f>
        <v>2343.75</v>
      </c>
      <c r="AG2" s="65">
        <f t="shared" ref="AG2:AG30" si="7">s_C*s_EF_cw*(1/365)*s_ED_con*(s_ET_cw_i+s_ET_cw_o)*(1/24)*s_GSF_a*1</f>
        <v>0.42808219178082196</v>
      </c>
      <c r="AH2" s="58"/>
    </row>
    <row r="3" spans="1:34" x14ac:dyDescent="0.25">
      <c r="A3" s="66" t="s">
        <v>1</v>
      </c>
      <c r="B3" s="61" t="s">
        <v>261</v>
      </c>
      <c r="C3" s="58">
        <f>IFERROR((s_DL/(s_RadSpec!G3*s_EF_cw*s_ED_con*s_IRS_cw*(1/1000)))*1,".")</f>
        <v>1766.4723547076487</v>
      </c>
      <c r="D3" s="58">
        <f>IFERROR(IF(A3="H-3",(s_DL/(s_RadSpec!F3*s_EF_cw*s_ED_con*s_ET_cw_o*(1/24)*s_IRA_cw*(1/17)*1000))*1,(s_DL/(s_RadSpec!F3*s_EF_cw*s_ED_con*s_ET_cw_o*(1/24)*s_IRA_cw*(1/s_PEFsc)*1000))*1),".")</f>
        <v>14.942558982555516</v>
      </c>
      <c r="E3" s="58">
        <f>IFERROR((s_DL/(s_RadSpec!E3*s_EF_cw*(1/365)*s_ED_con*s_RadSpec!O3*s_ET_cw_o*(1/24)*s_RadSpec!T3))*1,".")</f>
        <v>21882123.987942163</v>
      </c>
      <c r="F3" s="58">
        <f t="shared" si="0"/>
        <v>14.817210339351847</v>
      </c>
      <c r="G3" s="65">
        <f t="shared" si="1"/>
        <v>18.75</v>
      </c>
      <c r="H3" s="65">
        <f t="shared" si="2"/>
        <v>4.6093989487085221</v>
      </c>
      <c r="I3" s="65">
        <f>s_C*s_EF_cw*(1/365)*s_ED_con*(s_ET_cw_i+s_ET_cw_o)*(1/24)*s_RadSpec!T3*s_RadSpec!O3*1</f>
        <v>3.0734106076571823E-5</v>
      </c>
      <c r="J3" s="58"/>
      <c r="K3" s="58">
        <f>IFERROR((s_DL/(s_RadSpec!G3*s_EF_cw*s_ED_con*s_IRS_cw*(1/1000)))*1,".")</f>
        <v>1766.4723547076487</v>
      </c>
      <c r="L3" s="58">
        <f>IFERROR(IF(A3="H-3",(s_DL/(s_RadSpec!F3*s_EF_cw*s_ED_con*s_ET_cw_o*(1/24)*s_IRA_cw*(1/17)*1000))*1,(s_DL/(s_RadSpec!F3*s_EF_cw*s_ED_con*s_ET_cw_o*(1/24)*s_IRA_cw*(1/s_PEF__sc)*1000))*1),".")</f>
        <v>93.979681763047139</v>
      </c>
      <c r="M3" s="58">
        <f>IFERROR((s_DL/(s_RadSpec!E3*s_EF_cw*(1/365)*s_ED_con*s_RadSpec!O3*s_ET_cw_o*(1/24)*s_RadSpec!T3))*1,".")</f>
        <v>21882123.987942163</v>
      </c>
      <c r="N3" s="58">
        <f t="shared" si="3"/>
        <v>89.231987447363068</v>
      </c>
      <c r="O3" s="65">
        <f t="shared" si="4"/>
        <v>18.75</v>
      </c>
      <c r="P3" s="65">
        <f t="shared" si="5"/>
        <v>0.73288411253472296</v>
      </c>
      <c r="Q3" s="65">
        <f>s_C*s_EF_cw*(1/365)*s_ED_con*(s_ET_cw_i+s_ET_cw_o)*(1/24)*s_RadSpec!T3*s_RadSpec!O3*1</f>
        <v>3.0734106076571823E-5</v>
      </c>
      <c r="R3" s="58"/>
      <c r="S3" s="58">
        <f>IFERROR((s_DL/(s_RadSpec!E3*s_EF_cw*(1/365)*s_ED_con*s_RadSpec!O3*s_ET_cw_o*(1/24)*s_RadSpec!T3))*1,".")</f>
        <v>21882123.987942163</v>
      </c>
      <c r="T3" s="58">
        <f>IFERROR((s_DL/(s_RadSpec!K3*s_EF_cw*(1/365)*s_ED_con*s_RadSpec!P3*s_ET_cw_o*(1/24)*s_RadSpec!U3))*1,".")</f>
        <v>62303880.328840733</v>
      </c>
      <c r="U3" s="58">
        <f>IFERROR((s_DL/(s_RadSpec!L3*s_EF_cw*(1/365)*s_ED_con*s_RadSpec!Q3*s_ET_cw_o*(1/24)*s_RadSpec!V3))*1,".")</f>
        <v>25021910.478628453</v>
      </c>
      <c r="V3" s="58">
        <f>IFERROR((s_DL/(s_RadSpec!M3*s_EF_cw*(1/365)*s_ED_con*s_RadSpec!R3*s_ET_cw_o*(1/24)*s_RadSpec!W3))*1,".")</f>
        <v>23978432.392586049</v>
      </c>
      <c r="W3" s="58">
        <f>IFERROR((s_DL/(s_RadSpec!I3*s_EF_cw*(1/365)*s_ED_con*s_RadSpec!N3*s_ET_cw_o*(1/24)*s_RadSpec!S3))*1,".")</f>
        <v>69390712.641481221</v>
      </c>
      <c r="X3" s="65">
        <f>s_C*s_EF_cw*(1/365)*s_ED_con*(s_ET_cw_i+s_ET_cw_o)*(1/24)*s_RadSpec!T3*s_RadSpec!O3*1</f>
        <v>3.0734106076571823E-5</v>
      </c>
      <c r="Y3" s="65">
        <f>s_C*s_EF_cw*(1/365)*s_ED_con*(s_ET_cw_i+s_ET_cw_o)*(1/24)*s_RadSpec!U3*s_RadSpec!P3*1</f>
        <v>2.1919062016392501E-5</v>
      </c>
      <c r="Z3" s="65">
        <f>s_C*s_EF_cw*(1/365)*s_ED_con*(s_ET_cw_i+s_ET_cw_o)*(1/24)*s_RadSpec!V3*s_RadSpec!Q3*1</f>
        <v>2.8911521161316707E-5</v>
      </c>
      <c r="AA3" s="65">
        <f>s_C*s_EF_cw*(1/365)*s_ED_con*(s_ET_cw_i+s_ET_cw_o)*(1/24)*s_RadSpec!W3*s_RadSpec!R3*1</f>
        <v>2.8047184603863091E-5</v>
      </c>
      <c r="AB3" s="65">
        <f>s_C*s_EF_cw*(1/365)*s_ED_con*(s_ET_cw_i+s_ET_cw_o)*(1/24)*s_RadSpec!S3*s_RadSpec!N3*1</f>
        <v>1.4137338482463807E-5</v>
      </c>
      <c r="AC3" s="58">
        <f>IFERROR(s_DL/(s_RadSpec!F3*s_EF_cw*s_ED_con*s_ET_cw_o*(1/24)*s_IRA_cw),".")</f>
        <v>2.9387185350488104E-2</v>
      </c>
      <c r="AD3" s="58">
        <f>IFERROR(s_DL/(s_RadSpec!H3*s_EF_cw*(1/365)*s_ED_con*s_ET_cw_o*(1/24)*s_GSF_a),".")</f>
        <v>0.46522891811971051</v>
      </c>
      <c r="AE3" s="58">
        <f t="shared" ref="AE3:AE30" si="8">IFERROR(IF(AND(AC3&lt;&gt;".",AD3&lt;&gt;"."),1/((1/AC3)+(1/AD3)),IF(AND(AC3&lt;&gt;".",AD3="."),1/((1/AC3)),IF(AND(AC3=".",AD3&lt;&gt;"."),1/((1/AD3)),IF(AND(AC3=".",AD3="."),".")))),".")</f>
        <v>2.7641171306940132E-2</v>
      </c>
      <c r="AF3" s="65">
        <f t="shared" si="6"/>
        <v>2343.75</v>
      </c>
      <c r="AG3" s="65">
        <f t="shared" si="7"/>
        <v>0.42808219178082196</v>
      </c>
      <c r="AH3" s="61"/>
    </row>
    <row r="4" spans="1:34" x14ac:dyDescent="0.25">
      <c r="A4" s="64" t="s">
        <v>2</v>
      </c>
      <c r="B4" s="61" t="s">
        <v>274</v>
      </c>
      <c r="C4" s="58" t="str">
        <f>IFERROR((s_DL/(s_RadSpec!G4*s_EF_cw*s_ED_con*s_IRS_cw*(1/1000)))*1,".")</f>
        <v>.</v>
      </c>
      <c r="D4" s="58" t="str">
        <f>IFERROR(IF(A4="H-3",(s_DL/(s_RadSpec!F4*s_EF_cw*s_ED_con*s_ET_cw_o*(1/24)*s_IRA_cw*(1/17)*1000))*1,(s_DL/(s_RadSpec!F4*s_EF_cw*s_ED_con*s_ET_cw_o*(1/24)*s_IRA_cw*(1/s_PEFsc)*1000))*1),".")</f>
        <v>.</v>
      </c>
      <c r="E4" s="58">
        <f>IFERROR((s_DL/(s_RadSpec!E4*s_EF_cw*(1/365)*s_ED_con*s_RadSpec!O4*s_ET_cw_o*(1/24)*s_RadSpec!T4))*1,".")</f>
        <v>2552857.1954915351</v>
      </c>
      <c r="F4" s="58">
        <f t="shared" si="0"/>
        <v>2552857.1954915351</v>
      </c>
      <c r="G4" s="65">
        <f t="shared" si="1"/>
        <v>18.75</v>
      </c>
      <c r="H4" s="65">
        <f t="shared" si="2"/>
        <v>4.6093989487085221</v>
      </c>
      <c r="I4" s="65">
        <f>s_C*s_EF_cw*(1/365)*s_ED_con*(s_ET_cw_i+s_ET_cw_o)*(1/24)*s_RadSpec!T4*s_RadSpec!O4*1</f>
        <v>8.2558708414872794E-3</v>
      </c>
      <c r="J4" s="58"/>
      <c r="K4" s="58" t="str">
        <f>IFERROR((s_DL/(s_RadSpec!G4*s_EF_cw*s_ED_con*s_IRS_cw*(1/1000)))*1,".")</f>
        <v>.</v>
      </c>
      <c r="L4" s="58" t="str">
        <f>IFERROR(IF(A4="H-3",(s_DL/(s_RadSpec!F4*s_EF_cw*s_ED_con*s_ET_cw_o*(1/24)*s_IRA_cw*(1/17)*1000))*1,(s_DL/(s_RadSpec!F4*s_EF_cw*s_ED_con*s_ET_cw_o*(1/24)*s_IRA_cw*(1/s_PEF__sc)*1000))*1),".")</f>
        <v>.</v>
      </c>
      <c r="M4" s="58">
        <f>IFERROR((s_DL/(s_RadSpec!E4*s_EF_cw*(1/365)*s_ED_con*s_RadSpec!O4*s_ET_cw_o*(1/24)*s_RadSpec!T4))*1,".")</f>
        <v>2552857.1954915351</v>
      </c>
      <c r="N4" s="58">
        <f t="shared" si="3"/>
        <v>2552857.1954915351</v>
      </c>
      <c r="O4" s="65">
        <f t="shared" si="4"/>
        <v>18.75</v>
      </c>
      <c r="P4" s="65">
        <f t="shared" si="5"/>
        <v>0.73288411253472296</v>
      </c>
      <c r="Q4" s="65">
        <f>s_C*s_EF_cw*(1/365)*s_ED_con*(s_ET_cw_i+s_ET_cw_o)*(1/24)*s_RadSpec!T4*s_RadSpec!O4*1</f>
        <v>8.2558708414872794E-3</v>
      </c>
      <c r="R4" s="58"/>
      <c r="S4" s="58">
        <f>IFERROR((s_DL/(s_RadSpec!E4*s_EF_cw*(1/365)*s_ED_con*s_RadSpec!O4*s_ET_cw_o*(1/24)*s_RadSpec!T4))*1,".")</f>
        <v>2552857.1954915351</v>
      </c>
      <c r="T4" s="58">
        <f>IFERROR((s_DL/(s_RadSpec!K4*s_EF_cw*(1/365)*s_ED_con*s_RadSpec!P4*s_ET_cw_o*(1/24)*s_RadSpec!U4))*1,".")</f>
        <v>18370577.792419337</v>
      </c>
      <c r="U4" s="58">
        <f>IFERROR((s_DL/(s_RadSpec!L4*s_EF_cw*(1/365)*s_ED_con*s_RadSpec!Q4*s_ET_cw_o*(1/24)*s_RadSpec!V4))*1,".")</f>
        <v>4733802.3595827753</v>
      </c>
      <c r="V4" s="58">
        <f>IFERROR((s_DL/(s_RadSpec!M4*s_EF_cw*(1/365)*s_ED_con*s_RadSpec!R4*s_ET_cw_o*(1/24)*s_RadSpec!W4))*1,".")</f>
        <v>2788795.5880498588</v>
      </c>
      <c r="W4" s="58">
        <f>IFERROR((s_DL/(s_RadSpec!I4*s_EF_cw*(1/365)*s_ED_con*s_RadSpec!N4*s_ET_cw_o*(1/24)*s_RadSpec!S4))*1,".")</f>
        <v>34390038.308100492</v>
      </c>
      <c r="X4" s="65">
        <f>s_C*s_EF_cw*(1/365)*s_ED_con*(s_ET_cw_i+s_ET_cw_o)*(1/24)*s_RadSpec!T4*s_RadSpec!O4*1</f>
        <v>8.2558708414872794E-3</v>
      </c>
      <c r="Y4" s="65">
        <f>s_C*s_EF_cw*(1/365)*s_ED_con*(s_ET_cw_i+s_ET_cw_o)*(1/24)*s_RadSpec!U4*s_RadSpec!P4*1</f>
        <v>5.0591531755915312E-3</v>
      </c>
      <c r="Z4" s="65">
        <f>s_C*s_EF_cw*(1/365)*s_ED_con*(s_ET_cw_i+s_ET_cw_o)*(1/24)*s_RadSpec!V4*s_RadSpec!Q4*1</f>
        <v>7.0327788649706489E-3</v>
      </c>
      <c r="AA4" s="65">
        <f>s_C*s_EF_cw*(1/365)*s_ED_con*(s_ET_cw_i+s_ET_cw_o)*(1/24)*s_RadSpec!W4*s_RadSpec!R4*1</f>
        <v>8.0790446642745282E-3</v>
      </c>
      <c r="AB4" s="65">
        <f>s_C*s_EF_cw*(1/365)*s_ED_con*(s_ET_cw_i+s_ET_cw_o)*(1/24)*s_RadSpec!S4*s_RadSpec!N4*1</f>
        <v>2.739472724325202E-3</v>
      </c>
      <c r="AC4" s="58" t="str">
        <f>IFERROR(s_DL/(s_RadSpec!F4*s_EF_cw*s_ED_con*s_ET_cw_o*(1/24)*s_IRA_cw),".")</f>
        <v>.</v>
      </c>
      <c r="AD4" s="58">
        <f>IFERROR(s_DL/(s_RadSpec!H4*s_EF_cw*(1/365)*s_ED_con*s_ET_cw_o*(1/24)*s_GSF_a),".")</f>
        <v>29.493757827966554</v>
      </c>
      <c r="AE4" s="58">
        <f t="shared" si="8"/>
        <v>29.493757827966554</v>
      </c>
      <c r="AF4" s="65">
        <f t="shared" si="6"/>
        <v>2343.75</v>
      </c>
      <c r="AG4" s="65">
        <f t="shared" si="7"/>
        <v>0.42808219178082196</v>
      </c>
      <c r="AH4" s="61"/>
    </row>
    <row r="5" spans="1:34" x14ac:dyDescent="0.25">
      <c r="A5" s="64" t="s">
        <v>3</v>
      </c>
      <c r="B5" s="61" t="s">
        <v>274</v>
      </c>
      <c r="C5" s="58" t="str">
        <f>IFERROR((s_DL/(s_RadSpec!G5*s_EF_cw*s_ED_con*s_IRS_cw*(1/1000)))*1,".")</f>
        <v>.</v>
      </c>
      <c r="D5" s="58" t="str">
        <f>IFERROR(IF(A5="H-3",(s_DL/(s_RadSpec!F5*s_EF_cw*s_ED_con*s_ET_cw_o*(1/24)*s_IRA_cw*(1/17)*1000))*1,(s_DL/(s_RadSpec!F5*s_EF_cw*s_ED_con*s_ET_cw_o*(1/24)*s_IRA_cw*(1/s_PEFsc)*1000))*1),".")</f>
        <v>.</v>
      </c>
      <c r="E5" s="58" t="str">
        <f>IFERROR((s_DL/(s_RadSpec!E5*s_EF_cw*(1/365)*s_ED_con*s_RadSpec!O5*s_ET_cw_o*(1/24)*s_RadSpec!T5))*1,".")</f>
        <v>.</v>
      </c>
      <c r="F5" s="58">
        <f t="shared" si="0"/>
        <v>0</v>
      </c>
      <c r="G5" s="65">
        <f t="shared" si="1"/>
        <v>18.75</v>
      </c>
      <c r="H5" s="65">
        <f t="shared" si="2"/>
        <v>4.6093989487085221</v>
      </c>
      <c r="I5" s="65">
        <f>s_C*s_EF_cw*(1/365)*s_ED_con*(s_ET_cw_i+s_ET_cw_o)*(1/24)*s_RadSpec!T5*s_RadSpec!O5*1</f>
        <v>0</v>
      </c>
      <c r="J5" s="58"/>
      <c r="K5" s="58" t="str">
        <f>IFERROR((s_DL/(s_RadSpec!G5*s_EF_cw*s_ED_con*s_IRS_cw*(1/1000)))*1,".")</f>
        <v>.</v>
      </c>
      <c r="L5" s="58" t="str">
        <f>IFERROR(IF(A5="H-3",(s_DL/(s_RadSpec!F5*s_EF_cw*s_ED_con*s_ET_cw_o*(1/24)*s_IRA_cw*(1/17)*1000))*1,(s_DL/(s_RadSpec!F5*s_EF_cw*s_ED_con*s_ET_cw_o*(1/24)*s_IRA_cw*(1/s_PEF__sc)*1000))*1),".")</f>
        <v>.</v>
      </c>
      <c r="M5" s="58" t="str">
        <f>IFERROR((s_DL/(s_RadSpec!E5*s_EF_cw*(1/365)*s_ED_con*s_RadSpec!O5*s_ET_cw_o*(1/24)*s_RadSpec!T5))*1,".")</f>
        <v>.</v>
      </c>
      <c r="N5" s="58">
        <f t="shared" si="3"/>
        <v>0</v>
      </c>
      <c r="O5" s="65">
        <f t="shared" si="4"/>
        <v>18.75</v>
      </c>
      <c r="P5" s="65">
        <f t="shared" si="5"/>
        <v>0.73288411253472296</v>
      </c>
      <c r="Q5" s="65">
        <f>s_C*s_EF_cw*(1/365)*s_ED_con*(s_ET_cw_i+s_ET_cw_o)*(1/24)*s_RadSpec!T5*s_RadSpec!O5*1</f>
        <v>0</v>
      </c>
      <c r="R5" s="58"/>
      <c r="S5" s="58" t="str">
        <f>IFERROR((s_DL/(s_RadSpec!E5*s_EF_cw*(1/365)*s_ED_con*s_RadSpec!O5*s_ET_cw_o*(1/24)*s_RadSpec!T5))*1,".")</f>
        <v>.</v>
      </c>
      <c r="T5" s="58" t="str">
        <f>IFERROR((s_DL/(s_RadSpec!K5*s_EF_cw*(1/365)*s_ED_con*s_RadSpec!P5*s_ET_cw_o*(1/24)*s_RadSpec!U5))*1,".")</f>
        <v>.</v>
      </c>
      <c r="U5" s="58" t="str">
        <f>IFERROR((s_DL/(s_RadSpec!L5*s_EF_cw*(1/365)*s_ED_con*s_RadSpec!Q5*s_ET_cw_o*(1/24)*s_RadSpec!V5))*1,".")</f>
        <v>.</v>
      </c>
      <c r="V5" s="58" t="str">
        <f>IFERROR((s_DL/(s_RadSpec!M5*s_EF_cw*(1/365)*s_ED_con*s_RadSpec!R5*s_ET_cw_o*(1/24)*s_RadSpec!W5))*1,".")</f>
        <v>.</v>
      </c>
      <c r="W5" s="58" t="str">
        <f>IFERROR((s_DL/(s_RadSpec!I5*s_EF_cw*(1/365)*s_ED_con*s_RadSpec!N5*s_ET_cw_o*(1/24)*s_RadSpec!S5))*1,".")</f>
        <v>.</v>
      </c>
      <c r="X5" s="65">
        <f>s_C*s_EF_cw*(1/365)*s_ED_con*(s_ET_cw_i+s_ET_cw_o)*(1/24)*s_RadSpec!T5*s_RadSpec!O5*1</f>
        <v>0</v>
      </c>
      <c r="Y5" s="65">
        <f>s_C*s_EF_cw*(1/365)*s_ED_con*(s_ET_cw_i+s_ET_cw_o)*(1/24)*s_RadSpec!U5*s_RadSpec!P5*1</f>
        <v>0</v>
      </c>
      <c r="Z5" s="65">
        <f>s_C*s_EF_cw*(1/365)*s_ED_con*(s_ET_cw_i+s_ET_cw_o)*(1/24)*s_RadSpec!V5*s_RadSpec!Q5*1</f>
        <v>0</v>
      </c>
      <c r="AA5" s="65">
        <f>s_C*s_EF_cw*(1/365)*s_ED_con*(s_ET_cw_i+s_ET_cw_o)*(1/24)*s_RadSpec!W5*s_RadSpec!R5*1</f>
        <v>0</v>
      </c>
      <c r="AB5" s="65">
        <f>s_C*s_EF_cw*(1/365)*s_ED_con*(s_ET_cw_i+s_ET_cw_o)*(1/24)*s_RadSpec!S5*s_RadSpec!N5*1</f>
        <v>0</v>
      </c>
      <c r="AC5" s="58" t="str">
        <f>IFERROR(s_DL/(s_RadSpec!F5*s_EF_cw*s_ED_con*s_ET_cw_o*(1/24)*s_IRA_cw),".")</f>
        <v>.</v>
      </c>
      <c r="AD5" s="58">
        <f>IFERROR(s_DL/(s_RadSpec!H5*s_EF_cw*(1/365)*s_ED_con*s_ET_cw_o*(1/24)*s_GSF_a),".")</f>
        <v>319.01411528208718</v>
      </c>
      <c r="AE5" s="58">
        <f t="shared" si="8"/>
        <v>319.01411528208718</v>
      </c>
      <c r="AF5" s="65">
        <f t="shared" si="6"/>
        <v>2343.75</v>
      </c>
      <c r="AG5" s="65">
        <f t="shared" si="7"/>
        <v>0.42808219178082196</v>
      </c>
      <c r="AH5" s="61"/>
    </row>
    <row r="6" spans="1:34" x14ac:dyDescent="0.25">
      <c r="A6" s="64" t="s">
        <v>4</v>
      </c>
      <c r="B6" s="61" t="s">
        <v>274</v>
      </c>
      <c r="C6" s="58" t="str">
        <f>IFERROR((s_DL/(s_RadSpec!G6*s_EF_cw*s_ED_con*s_IRS_cw*(1/1000)))*1,".")</f>
        <v>.</v>
      </c>
      <c r="D6" s="58" t="str">
        <f>IFERROR(IF(A6="H-3",(s_DL/(s_RadSpec!F6*s_EF_cw*s_ED_con*s_ET_cw_o*(1/24)*s_IRA_cw*(1/17)*1000))*1,(s_DL/(s_RadSpec!F6*s_EF_cw*s_ED_con*s_ET_cw_o*(1/24)*s_IRA_cw*(1/s_PEFsc)*1000))*1),".")</f>
        <v>.</v>
      </c>
      <c r="E6" s="58">
        <f>IFERROR((s_DL/(s_RadSpec!E6*s_EF_cw*(1/365)*s_ED_con*s_RadSpec!O6*s_ET_cw_o*(1/24)*s_RadSpec!T6))*1,".")</f>
        <v>460.3203927305014</v>
      </c>
      <c r="F6" s="58">
        <f t="shared" si="0"/>
        <v>460.3203927305014</v>
      </c>
      <c r="G6" s="65">
        <f t="shared" si="1"/>
        <v>18.75</v>
      </c>
      <c r="H6" s="65">
        <f t="shared" si="2"/>
        <v>4.6093989487085221</v>
      </c>
      <c r="I6" s="65">
        <f>s_C*s_EF_cw*(1/365)*s_ED_con*(s_ET_cw_i+s_ET_cw_o)*(1/24)*s_RadSpec!T6*s_RadSpec!O6*1</f>
        <v>1.60629144682705E-2</v>
      </c>
      <c r="J6" s="58"/>
      <c r="K6" s="58" t="str">
        <f>IFERROR((s_DL/(s_RadSpec!G6*s_EF_cw*s_ED_con*s_IRS_cw*(1/1000)))*1,".")</f>
        <v>.</v>
      </c>
      <c r="L6" s="58" t="str">
        <f>IFERROR(IF(A6="H-3",(s_DL/(s_RadSpec!F6*s_EF_cw*s_ED_con*s_ET_cw_o*(1/24)*s_IRA_cw*(1/17)*1000))*1,(s_DL/(s_RadSpec!F6*s_EF_cw*s_ED_con*s_ET_cw_o*(1/24)*s_IRA_cw*(1/s_PEF__sc)*1000))*1),".")</f>
        <v>.</v>
      </c>
      <c r="M6" s="58">
        <f>IFERROR((s_DL/(s_RadSpec!E6*s_EF_cw*(1/365)*s_ED_con*s_RadSpec!O6*s_ET_cw_o*(1/24)*s_RadSpec!T6))*1,".")</f>
        <v>460.3203927305014</v>
      </c>
      <c r="N6" s="58">
        <f t="shared" si="3"/>
        <v>460.3203927305014</v>
      </c>
      <c r="O6" s="65">
        <f t="shared" si="4"/>
        <v>18.75</v>
      </c>
      <c r="P6" s="65">
        <f t="shared" si="5"/>
        <v>0.73288411253472296</v>
      </c>
      <c r="Q6" s="65">
        <f>s_C*s_EF_cw*(1/365)*s_ED_con*(s_ET_cw_i+s_ET_cw_o)*(1/24)*s_RadSpec!T6*s_RadSpec!O6*1</f>
        <v>1.60629144682705E-2</v>
      </c>
      <c r="R6" s="58"/>
      <c r="S6" s="58">
        <f>IFERROR((s_DL/(s_RadSpec!E6*s_EF_cw*(1/365)*s_ED_con*s_RadSpec!O6*s_ET_cw_o*(1/24)*s_RadSpec!T6))*1,".")</f>
        <v>460.3203927305014</v>
      </c>
      <c r="T6" s="58">
        <f>IFERROR((s_DL/(s_RadSpec!K6*s_EF_cw*(1/365)*s_ED_con*s_RadSpec!P6*s_ET_cw_o*(1/24)*s_RadSpec!U6))*1,".")</f>
        <v>4320.5790580607954</v>
      </c>
      <c r="U6" s="58">
        <f>IFERROR((s_DL/(s_RadSpec!L6*s_EF_cw*(1/365)*s_ED_con*s_RadSpec!Q6*s_ET_cw_o*(1/24)*s_RadSpec!V6))*1,".")</f>
        <v>1067.1335751561603</v>
      </c>
      <c r="V6" s="58">
        <f>IFERROR((s_DL/(s_RadSpec!M6*s_EF_cw*(1/365)*s_ED_con*s_RadSpec!R6*s_ET_cw_o*(1/24)*s_RadSpec!W6))*1,".")</f>
        <v>564.56765329309758</v>
      </c>
      <c r="W6" s="58">
        <f>IFERROR((s_DL/(s_RadSpec!I6*s_EF_cw*(1/365)*s_ED_con*s_RadSpec!N6*s_ET_cw_o*(1/24)*s_RadSpec!S6))*1,".")</f>
        <v>7235.6378807601168</v>
      </c>
      <c r="X6" s="65">
        <f>s_C*s_EF_cw*(1/365)*s_ED_con*(s_ET_cw_i+s_ET_cw_o)*(1/24)*s_RadSpec!T6*s_RadSpec!O6*1</f>
        <v>1.60629144682705E-2</v>
      </c>
      <c r="Y6" s="65">
        <f>s_C*s_EF_cw*(1/365)*s_ED_con*(s_ET_cw_i+s_ET_cw_o)*(1/24)*s_RadSpec!U6*s_RadSpec!P6*1</f>
        <v>8.6043621215609548E-3</v>
      </c>
      <c r="Z6" s="65">
        <f>s_C*s_EF_cw*(1/365)*s_ED_con*(s_ET_cw_i+s_ET_cw_o)*(1/24)*s_RadSpec!V6*s_RadSpec!Q6*1</f>
        <v>1.2176069764157603E-2</v>
      </c>
      <c r="AA6" s="65">
        <f>s_C*s_EF_cw*(1/365)*s_ED_con*(s_ET_cw_i+s_ET_cw_o)*(1/24)*s_RadSpec!W6*s_RadSpec!R6*1</f>
        <v>1.4723846086728914E-2</v>
      </c>
      <c r="AB6" s="65">
        <f>s_C*s_EF_cw*(1/365)*s_ED_con*(s_ET_cw_i+s_ET_cw_o)*(1/24)*s_RadSpec!S6*s_RadSpec!N6*1</f>
        <v>5.1223925902864247E-3</v>
      </c>
      <c r="AC6" s="58" t="str">
        <f>IFERROR(s_DL/(s_RadSpec!F6*s_EF_cw*s_ED_con*s_ET_cw_o*(1/24)*s_IRA_cw),".")</f>
        <v>.</v>
      </c>
      <c r="AD6" s="58">
        <f>IFERROR(s_DL/(s_RadSpec!H6*s_EF_cw*(1/365)*s_ED_con*s_ET_cw_o*(1/24)*s_GSF_a),".")</f>
        <v>1.1622075575332545E-2</v>
      </c>
      <c r="AE6" s="58">
        <f t="shared" si="8"/>
        <v>1.1622075575332545E-2</v>
      </c>
      <c r="AF6" s="65">
        <f t="shared" si="6"/>
        <v>2343.75</v>
      </c>
      <c r="AG6" s="65">
        <f t="shared" si="7"/>
        <v>0.42808219178082196</v>
      </c>
      <c r="AH6" s="61"/>
    </row>
    <row r="7" spans="1:34" x14ac:dyDescent="0.25">
      <c r="A7" s="64" t="s">
        <v>5</v>
      </c>
      <c r="B7" s="61" t="s">
        <v>274</v>
      </c>
      <c r="C7" s="58">
        <f>IFERROR((s_DL/(s_RadSpec!G7*s_EF_cw*s_ED_con*s_IRS_cw*(1/1000)))*1,".")</f>
        <v>275084.24454989337</v>
      </c>
      <c r="D7" s="58">
        <f>IFERROR(IF(A7="H-3",(s_DL/(s_RadSpec!F7*s_EF_cw*s_ED_con*s_ET_cw_o*(1/24)*s_IRA_cw*(1/17)*1000))*1,(s_DL/(s_RadSpec!F7*s_EF_cw*s_ED_con*s_ET_cw_o*(1/24)*s_IRA_cw*(1/s_PEFsc)*1000))*1),".")</f>
        <v>10040.171480744493</v>
      </c>
      <c r="E7" s="58">
        <f>IFERROR((s_DL/(s_RadSpec!E7*s_EF_cw*(1/365)*s_ED_con*s_RadSpec!O7*s_ET_cw_o*(1/24)*s_RadSpec!T7))*1,".")</f>
        <v>615282.94773770403</v>
      </c>
      <c r="F7" s="58">
        <f t="shared" si="0"/>
        <v>9536.4875124841874</v>
      </c>
      <c r="G7" s="65">
        <f t="shared" si="1"/>
        <v>18.75</v>
      </c>
      <c r="H7" s="65">
        <f t="shared" si="2"/>
        <v>4.6093989487085221</v>
      </c>
      <c r="I7" s="65">
        <f>s_C*s_EF_cw*(1/365)*s_ED_con*(s_ET_cw_i+s_ET_cw_o)*(1/24)*s_RadSpec!T7*s_RadSpec!O7*1</f>
        <v>7.4237038321484346E-3</v>
      </c>
      <c r="J7" s="58"/>
      <c r="K7" s="58">
        <f>IFERROR((s_DL/(s_RadSpec!G7*s_EF_cw*s_ED_con*s_IRS_cw*(1/1000)))*1,".")</f>
        <v>275084.24454989337</v>
      </c>
      <c r="L7" s="58">
        <f>IFERROR(IF(A7="H-3",(s_DL/(s_RadSpec!F7*s_EF_cw*s_ED_con*s_ET_cw_o*(1/24)*s_IRA_cw*(1/17)*1000))*1,(s_DL/(s_RadSpec!F7*s_EF_cw*s_ED_con*s_ET_cw_o*(1/24)*s_IRA_cw*(1/s_PEF__sc)*1000))*1),".")</f>
        <v>63146.621787362492</v>
      </c>
      <c r="M7" s="58">
        <f>IFERROR((s_DL/(s_RadSpec!E7*s_EF_cw*(1/365)*s_ED_con*s_RadSpec!O7*s_ET_cw_o*(1/24)*s_RadSpec!T7))*1,".")</f>
        <v>615282.94773770403</v>
      </c>
      <c r="N7" s="58">
        <f t="shared" si="3"/>
        <v>47400.826820666902</v>
      </c>
      <c r="O7" s="65">
        <f t="shared" si="4"/>
        <v>18.75</v>
      </c>
      <c r="P7" s="65">
        <f t="shared" si="5"/>
        <v>0.73288411253472296</v>
      </c>
      <c r="Q7" s="65">
        <f>s_C*s_EF_cw*(1/365)*s_ED_con*(s_ET_cw_i+s_ET_cw_o)*(1/24)*s_RadSpec!T7*s_RadSpec!O7*1</f>
        <v>7.4237038321484346E-3</v>
      </c>
      <c r="R7" s="58"/>
      <c r="S7" s="58">
        <f>IFERROR((s_DL/(s_RadSpec!E7*s_EF_cw*(1/365)*s_ED_con*s_RadSpec!O7*s_ET_cw_o*(1/24)*s_RadSpec!T7))*1,".")</f>
        <v>615282.94773770403</v>
      </c>
      <c r="T7" s="58">
        <f>IFERROR((s_DL/(s_RadSpec!K7*s_EF_cw*(1/365)*s_ED_con*s_RadSpec!P7*s_ET_cw_o*(1/24)*s_RadSpec!U7))*1,".")</f>
        <v>1707142.5286745685</v>
      </c>
      <c r="U7" s="58">
        <f>IFERROR((s_DL/(s_RadSpec!L7*s_EF_cw*(1/365)*s_ED_con*s_RadSpec!Q7*s_ET_cw_o*(1/24)*s_RadSpec!V7))*1,".")</f>
        <v>864682.19349494658</v>
      </c>
      <c r="V7" s="58">
        <f>IFERROR((s_DL/(s_RadSpec!M7*s_EF_cw*(1/365)*s_ED_con*s_RadSpec!R7*s_ET_cw_o*(1/24)*s_RadSpec!W7))*1,".")</f>
        <v>673476.73293241486</v>
      </c>
      <c r="W7" s="58">
        <f>IFERROR((s_DL/(s_RadSpec!I7*s_EF_cw*(1/365)*s_ED_con*s_RadSpec!N7*s_ET_cw_o*(1/24)*s_RadSpec!S7))*1,".")</f>
        <v>223441.27411303975</v>
      </c>
      <c r="X7" s="65">
        <f>s_C*s_EF_cw*(1/365)*s_ED_con*(s_ET_cw_i+s_ET_cw_o)*(1/24)*s_RadSpec!T7*s_RadSpec!O7*1</f>
        <v>7.4237038321484346E-3</v>
      </c>
      <c r="Y7" s="65">
        <f>s_C*s_EF_cw*(1/365)*s_ED_con*(s_ET_cw_i+s_ET_cw_o)*(1/24)*s_RadSpec!U7*s_RadSpec!P7*1</f>
        <v>4.6664226707100265E-3</v>
      </c>
      <c r="Z7" s="65">
        <f>s_C*s_EF_cw*(1/365)*s_ED_con*(s_ET_cw_i+s_ET_cw_o)*(1/24)*s_RadSpec!V7*s_RadSpec!Q7*1</f>
        <v>6.3694267515923561E-3</v>
      </c>
      <c r="AA7" s="65">
        <f>s_C*s_EF_cw*(1/365)*s_ED_con*(s_ET_cw_i+s_ET_cw_o)*(1/24)*s_RadSpec!W7*s_RadSpec!R7*1</f>
        <v>6.9240252602124778E-3</v>
      </c>
      <c r="AB7" s="65">
        <f>s_C*s_EF_cw*(1/365)*s_ED_con*(s_ET_cw_i+s_ET_cw_o)*(1/24)*s_RadSpec!S7*s_RadSpec!N7*1</f>
        <v>2.7268106522681077E-3</v>
      </c>
      <c r="AC7" s="58">
        <f>IFERROR(s_DL/(s_RadSpec!F7*s_EF_cw*s_ED_con*s_ET_cw_o*(1/24)*s_IRA_cw),".")</f>
        <v>19.745773170430706</v>
      </c>
      <c r="AD7" s="58">
        <f>IFERROR(s_DL/(s_RadSpec!H7*s_EF_cw*(1/365)*s_ED_con*s_ET_cw_o*(1/24)*s_GSF_a),".")</f>
        <v>1.2117590425443621</v>
      </c>
      <c r="AE7" s="58">
        <f t="shared" si="8"/>
        <v>1.1416954509789892</v>
      </c>
      <c r="AF7" s="65">
        <f t="shared" si="6"/>
        <v>2343.75</v>
      </c>
      <c r="AG7" s="65">
        <f t="shared" si="7"/>
        <v>0.42808219178082196</v>
      </c>
      <c r="AH7" s="61"/>
    </row>
    <row r="8" spans="1:34" x14ac:dyDescent="0.25">
      <c r="A8" s="64" t="s">
        <v>6</v>
      </c>
      <c r="B8" s="61" t="s">
        <v>274</v>
      </c>
      <c r="C8" s="58">
        <f>IFERROR((s_DL/(s_RadSpec!G8*s_EF_cw*s_ED_con*s_IRS_cw*(1/1000)))*1,".")</f>
        <v>1820001.8200018201</v>
      </c>
      <c r="D8" s="58">
        <f>IFERROR(IF(A8="H-3",(s_DL/(s_RadSpec!F8*s_EF_cw*s_ED_con*s_ET_cw_o*(1/24)*s_IRA_cw*(1/17)*1000))*1,(s_DL/(s_RadSpec!F8*s_EF_cw*s_ED_con*s_ET_cw_o*(1/24)*s_IRA_cw*(1/s_PEFsc)*1000))*1),".")</f>
        <v>41291.97285038582</v>
      </c>
      <c r="E8" s="58">
        <f>IFERROR((s_DL/(s_RadSpec!E8*s_EF_cw*(1/365)*s_ED_con*s_RadSpec!O8*s_ET_cw_o*(1/24)*s_RadSpec!T8))*1,".")</f>
        <v>2816.1827375970947</v>
      </c>
      <c r="F8" s="58">
        <f t="shared" si="0"/>
        <v>2632.5639025595933</v>
      </c>
      <c r="G8" s="65">
        <f t="shared" si="1"/>
        <v>18.75</v>
      </c>
      <c r="H8" s="65">
        <f t="shared" si="2"/>
        <v>4.6093989487085221</v>
      </c>
      <c r="I8" s="65">
        <f>s_C*s_EF_cw*(1/365)*s_ED_con*(s_ET_cw_i+s_ET_cw_o)*(1/24)*s_RadSpec!T8*s_RadSpec!O8*1</f>
        <v>1.2913812785388123E-2</v>
      </c>
      <c r="J8" s="58"/>
      <c r="K8" s="58">
        <f>IFERROR((s_DL/(s_RadSpec!G8*s_EF_cw*s_ED_con*s_IRS_cw*(1/1000)))*1,".")</f>
        <v>1820001.8200018201</v>
      </c>
      <c r="L8" s="58">
        <f>IFERROR(IF(A8="H-3",(s_DL/(s_RadSpec!F8*s_EF_cw*s_ED_con*s_ET_cw_o*(1/24)*s_IRA_cw*(1/17)*1000))*1,(s_DL/(s_RadSpec!F8*s_EF_cw*s_ED_con*s_ET_cw_o*(1/24)*s_IRA_cw*(1/s_PEF__sc)*1000))*1),".")</f>
        <v>259701.59946351909</v>
      </c>
      <c r="M8" s="58">
        <f>IFERROR((s_DL/(s_RadSpec!E8*s_EF_cw*(1/365)*s_ED_con*s_RadSpec!O8*s_ET_cw_o*(1/24)*s_RadSpec!T8))*1,".")</f>
        <v>2816.1827375970947</v>
      </c>
      <c r="N8" s="58">
        <f t="shared" si="3"/>
        <v>2781.7137734595422</v>
      </c>
      <c r="O8" s="65">
        <f t="shared" si="4"/>
        <v>18.75</v>
      </c>
      <c r="P8" s="65">
        <f t="shared" si="5"/>
        <v>0.73288411253472296</v>
      </c>
      <c r="Q8" s="65">
        <f>s_C*s_EF_cw*(1/365)*s_ED_con*(s_ET_cw_i+s_ET_cw_o)*(1/24)*s_RadSpec!T8*s_RadSpec!O8*1</f>
        <v>1.2913812785388123E-2</v>
      </c>
      <c r="R8" s="58"/>
      <c r="S8" s="58">
        <f>IFERROR((s_DL/(s_RadSpec!E8*s_EF_cw*(1/365)*s_ED_con*s_RadSpec!O8*s_ET_cw_o*(1/24)*s_RadSpec!T8))*1,".")</f>
        <v>2816.1827375970947</v>
      </c>
      <c r="T8" s="58">
        <f>IFERROR((s_DL/(s_RadSpec!K8*s_EF_cw*(1/365)*s_ED_con*s_RadSpec!P8*s_ET_cw_o*(1/24)*s_RadSpec!U8))*1,".")</f>
        <v>23930.026635266979</v>
      </c>
      <c r="U8" s="58">
        <f>IFERROR((s_DL/(s_RadSpec!L8*s_EF_cw*(1/365)*s_ED_con*s_RadSpec!Q8*s_ET_cw_o*(1/24)*s_RadSpec!V8))*1,".")</f>
        <v>6254.9641892895634</v>
      </c>
      <c r="V8" s="58">
        <f>IFERROR((s_DL/(s_RadSpec!M8*s_EF_cw*(1/365)*s_ED_con*s_RadSpec!R8*s_ET_cw_o*(1/24)*s_RadSpec!W8))*1,".")</f>
        <v>3777.8305246239115</v>
      </c>
      <c r="W8" s="58">
        <f>IFERROR((s_DL/(s_RadSpec!I8*s_EF_cw*(1/365)*s_ED_con*s_RadSpec!N8*s_ET_cw_o*(1/24)*s_RadSpec!S8))*1,".")</f>
        <v>34346.105627997567</v>
      </c>
      <c r="X8" s="65">
        <f>s_C*s_EF_cw*(1/365)*s_ED_con*(s_ET_cw_i+s_ET_cw_o)*(1/24)*s_RadSpec!T8*s_RadSpec!O8*1</f>
        <v>1.2913812785388123E-2</v>
      </c>
      <c r="Y8" s="65">
        <f>s_C*s_EF_cw*(1/365)*s_ED_con*(s_ET_cw_i+s_ET_cw_o)*(1/24)*s_RadSpec!U8*s_RadSpec!P8*1</f>
        <v>7.0348173515981747E-3</v>
      </c>
      <c r="Z8" s="65">
        <f>s_C*s_EF_cw*(1/365)*s_ED_con*(s_ET_cw_i+s_ET_cw_o)*(1/24)*s_RadSpec!V8*s_RadSpec!Q8*1</f>
        <v>9.6379647749510761E-3</v>
      </c>
      <c r="AA8" s="65">
        <f>s_C*s_EF_cw*(1/365)*s_ED_con*(s_ET_cw_i+s_ET_cw_o)*(1/24)*s_RadSpec!W8*s_RadSpec!R8*1</f>
        <v>1.0512131005209337E-2</v>
      </c>
      <c r="AB8" s="65">
        <f>s_C*s_EF_cw*(1/365)*s_ED_con*(s_ET_cw_i+s_ET_cw_o)*(1/24)*s_RadSpec!S8*s_RadSpec!N8*1</f>
        <v>3.7966813437703855E-3</v>
      </c>
      <c r="AC8" s="58">
        <f>IFERROR(s_DL/(s_RadSpec!F8*s_EF_cw*s_ED_con*s_ET_cw_o*(1/24)*s_IRA_cw),".")</f>
        <v>81.207968531912215</v>
      </c>
      <c r="AD8" s="58">
        <f>IFERROR(s_DL/(s_RadSpec!H8*s_EF_cw*(1/365)*s_ED_con*s_ET_cw_o*(1/24)*s_GSF_a),".")</f>
        <v>5.2631958413542991E-2</v>
      </c>
      <c r="AE8" s="58">
        <f t="shared" si="8"/>
        <v>5.2597869038990872E-2</v>
      </c>
      <c r="AF8" s="65">
        <f t="shared" si="6"/>
        <v>2343.75</v>
      </c>
      <c r="AG8" s="65">
        <f t="shared" si="7"/>
        <v>0.42808219178082196</v>
      </c>
      <c r="AH8" s="61"/>
    </row>
    <row r="9" spans="1:34" x14ac:dyDescent="0.25">
      <c r="A9" s="64" t="s">
        <v>7</v>
      </c>
      <c r="B9" s="61" t="s">
        <v>274</v>
      </c>
      <c r="C9" s="58">
        <f>IFERROR((s_DL/(s_RadSpec!G9*s_EF_cw*s_ED_con*s_IRS_cw*(1/1000)))*1,".")</f>
        <v>3217503.2175032175</v>
      </c>
      <c r="D9" s="58">
        <f>IFERROR(IF(A9="H-3",(s_DL/(s_RadSpec!F9*s_EF_cw*s_ED_con*s_ET_cw_o*(1/24)*s_IRA_cw*(1/17)*1000))*1,(s_DL/(s_RadSpec!F9*s_EF_cw*s_ED_con*s_ET_cw_o*(1/24)*s_IRA_cw*(1/s_PEFsc)*1000))*1),".")</f>
        <v>148188.54190978623</v>
      </c>
      <c r="E9" s="58">
        <f>IFERROR((s_DL/(s_RadSpec!E9*s_EF_cw*(1/365)*s_ED_con*s_RadSpec!O9*s_ET_cw_o*(1/24)*s_RadSpec!T9))*1,".")</f>
        <v>104.37475800745213</v>
      </c>
      <c r="F9" s="58">
        <f t="shared" si="0"/>
        <v>104.2979136776258</v>
      </c>
      <c r="G9" s="65">
        <f t="shared" si="1"/>
        <v>18.75</v>
      </c>
      <c r="H9" s="65">
        <f t="shared" si="2"/>
        <v>4.6093989487085221</v>
      </c>
      <c r="I9" s="65">
        <f>s_C*s_EF_cw*(1/365)*s_ED_con*(s_ET_cw_i+s_ET_cw_o)*(1/24)*s_RadSpec!T9*s_RadSpec!O9*1</f>
        <v>2.6221576329398769E-2</v>
      </c>
      <c r="J9" s="58"/>
      <c r="K9" s="58">
        <f>IFERROR((s_DL/(s_RadSpec!G9*s_EF_cw*s_ED_con*s_IRS_cw*(1/1000)))*1,".")</f>
        <v>3217503.2175032175</v>
      </c>
      <c r="L9" s="58">
        <f>IFERROR(IF(A9="H-3",(s_DL/(s_RadSpec!F9*s_EF_cw*s_ED_con*s_ET_cw_o*(1/24)*s_IRA_cw*(1/17)*1000))*1,(s_DL/(s_RadSpec!F9*s_EF_cw*s_ED_con*s_ET_cw_o*(1/24)*s_IRA_cw*(1/s_PEF__sc)*1000))*1),".")</f>
        <v>932016.53250090766</v>
      </c>
      <c r="M9" s="58">
        <f>IFERROR((s_DL/(s_RadSpec!E9*s_EF_cw*(1/365)*s_ED_con*s_RadSpec!O9*s_ET_cw_o*(1/24)*s_RadSpec!T9))*1,".")</f>
        <v>104.37475800745213</v>
      </c>
      <c r="N9" s="58">
        <f t="shared" si="3"/>
        <v>104.35968557058267</v>
      </c>
      <c r="O9" s="65">
        <f t="shared" si="4"/>
        <v>18.75</v>
      </c>
      <c r="P9" s="65">
        <f t="shared" si="5"/>
        <v>0.73288411253472296</v>
      </c>
      <c r="Q9" s="65">
        <f>s_C*s_EF_cw*(1/365)*s_ED_con*(s_ET_cw_i+s_ET_cw_o)*(1/24)*s_RadSpec!T9*s_RadSpec!O9*1</f>
        <v>2.6221576329398769E-2</v>
      </c>
      <c r="R9" s="58"/>
      <c r="S9" s="58">
        <f>IFERROR((s_DL/(s_RadSpec!E9*s_EF_cw*(1/365)*s_ED_con*s_RadSpec!O9*s_ET_cw_o*(1/24)*s_RadSpec!T9))*1,".")</f>
        <v>104.37475800745213</v>
      </c>
      <c r="T9" s="58">
        <f>IFERROR((s_DL/(s_RadSpec!K9*s_EF_cw*(1/365)*s_ED_con*s_RadSpec!P9*s_ET_cw_o*(1/24)*s_RadSpec!U9))*1,".")</f>
        <v>1198.8180952006765</v>
      </c>
      <c r="U9" s="58">
        <f>IFERROR((s_DL/(s_RadSpec!L9*s_EF_cw*(1/365)*s_ED_con*s_RadSpec!Q9*s_ET_cw_o*(1/24)*s_RadSpec!V9))*1,".")</f>
        <v>291.88188543019004</v>
      </c>
      <c r="V9" s="58">
        <f>IFERROR((s_DL/(s_RadSpec!M9*s_EF_cw*(1/365)*s_ED_con*s_RadSpec!R9*s_ET_cw_o*(1/24)*s_RadSpec!W9))*1,".")</f>
        <v>148.6078825794155</v>
      </c>
      <c r="W9" s="58">
        <f>IFERROR((s_DL/(s_RadSpec!I9*s_EF_cw*(1/365)*s_ED_con*s_RadSpec!N9*s_ET_cw_o*(1/24)*s_RadSpec!S9))*1,".")</f>
        <v>2083.6793314452561</v>
      </c>
      <c r="X9" s="65">
        <f>s_C*s_EF_cw*(1/365)*s_ED_con*(s_ET_cw_i+s_ET_cw_o)*(1/24)*s_RadSpec!T9*s_RadSpec!O9*1</f>
        <v>2.6221576329398769E-2</v>
      </c>
      <c r="Y9" s="65">
        <f>s_C*s_EF_cw*(1/365)*s_ED_con*(s_ET_cw_i+s_ET_cw_o)*(1/24)*s_RadSpec!U9*s_RadSpec!P9*1</f>
        <v>1.280245807194981E-2</v>
      </c>
      <c r="Z9" s="65">
        <f>s_C*s_EF_cw*(1/365)*s_ED_con*(s_ET_cw_i+s_ET_cw_o)*(1/24)*s_RadSpec!V9*s_RadSpec!Q9*1</f>
        <v>1.8195142157587007E-2</v>
      </c>
      <c r="AA9" s="65">
        <f>s_C*s_EF_cw*(1/365)*s_ED_con*(s_ET_cw_i+s_ET_cw_o)*(1/24)*s_RadSpec!W9*s_RadSpec!R9*1</f>
        <v>2.2072988013698634E-2</v>
      </c>
      <c r="AB9" s="65">
        <f>s_C*s_EF_cw*(1/365)*s_ED_con*(s_ET_cw_i+s_ET_cw_o)*(1/24)*s_RadSpec!S9*s_RadSpec!N9*1</f>
        <v>7.2278023722018017E-3</v>
      </c>
      <c r="AC9" s="58">
        <f>IFERROR(s_DL/(s_RadSpec!F9*s_EF_cw*s_ED_con*s_ET_cw_o*(1/24)*s_IRA_cw),".")</f>
        <v>291.43897996357009</v>
      </c>
      <c r="AD9" s="58">
        <f>IFERROR(s_DL/(s_RadSpec!H9*s_EF_cw*(1/365)*s_ED_con*s_ET_cw_o*(1/24)*s_GSF_a),".")</f>
        <v>4.3971003231567576E-3</v>
      </c>
      <c r="AE9" s="58">
        <f t="shared" si="8"/>
        <v>4.3970339826845646E-3</v>
      </c>
      <c r="AF9" s="65">
        <f t="shared" si="6"/>
        <v>2343.75</v>
      </c>
      <c r="AG9" s="65">
        <f t="shared" si="7"/>
        <v>0.42808219178082196</v>
      </c>
      <c r="AH9" s="61"/>
    </row>
    <row r="10" spans="1:34" x14ac:dyDescent="0.25">
      <c r="A10" s="66" t="s">
        <v>8</v>
      </c>
      <c r="B10" s="61" t="s">
        <v>261</v>
      </c>
      <c r="C10" s="58">
        <f>IFERROR((s_DL/(s_RadSpec!G10*s_EF_cw*s_ED_con*s_IRS_cw*(1/1000)))*1,".")</f>
        <v>26497.085320614733</v>
      </c>
      <c r="D10" s="58">
        <f>IFERROR(IF(A10="H-3",(s_DL/(s_RadSpec!F10*s_EF_cw*s_ED_con*s_ET_cw_o*(1/24)*s_IRA_cw*(1/17)*1000))*1,(s_DL/(s_RadSpec!F10*s_EF_cw*s_ED_con*s_ET_cw_o*(1/24)*s_IRA_cw*(1/s_PEFsc)*1000))*1),".")</f>
        <v>35152.638757522698</v>
      </c>
      <c r="E10" s="58">
        <f>IFERROR((s_DL/(s_RadSpec!E10*s_EF_cw*(1/365)*s_ED_con*s_RadSpec!O10*s_ET_cw_o*(1/24)*s_RadSpec!T10))*1,".")</f>
        <v>2100233.4299288089</v>
      </c>
      <c r="F10" s="58">
        <f t="shared" si="0"/>
        <v>15000.711610815277</v>
      </c>
      <c r="G10" s="65">
        <f t="shared" si="1"/>
        <v>18.75</v>
      </c>
      <c r="H10" s="65">
        <f t="shared" si="2"/>
        <v>4.6093989487085221</v>
      </c>
      <c r="I10" s="65">
        <f>s_C*s_EF_cw*(1/365)*s_ED_con*(s_ET_cw_i+s_ET_cw_o)*(1/24)*s_RadSpec!T10*s_RadSpec!O10*1</f>
        <v>1.3703850651520216E-2</v>
      </c>
      <c r="J10" s="58"/>
      <c r="K10" s="58">
        <f>IFERROR((s_DL/(s_RadSpec!G10*s_EF_cw*s_ED_con*s_IRS_cw*(1/1000)))*1,".")</f>
        <v>26497.085320614733</v>
      </c>
      <c r="L10" s="58">
        <f>IFERROR(IF(A10="H-3",(s_DL/(s_RadSpec!F10*s_EF_cw*s_ED_con*s_ET_cw_o*(1/24)*s_IRA_cw*(1/17)*1000))*1,(s_DL/(s_RadSpec!F10*s_EF_cw*s_ED_con*s_ET_cw_o*(1/24)*s_IRA_cw*(1/s_PEF__sc)*1000))*1),".")</f>
        <v>221088.89162961455</v>
      </c>
      <c r="M10" s="58">
        <f>IFERROR((s_DL/(s_RadSpec!E10*s_EF_cw*(1/365)*s_ED_con*s_RadSpec!O10*s_ET_cw_o*(1/24)*s_RadSpec!T10))*1,".")</f>
        <v>2100233.4299288089</v>
      </c>
      <c r="N10" s="58">
        <f t="shared" si="3"/>
        <v>23397.721056039038</v>
      </c>
      <c r="O10" s="65">
        <f t="shared" si="4"/>
        <v>18.75</v>
      </c>
      <c r="P10" s="65">
        <f t="shared" si="5"/>
        <v>0.73288411253472296</v>
      </c>
      <c r="Q10" s="65">
        <f>s_C*s_EF_cw*(1/365)*s_ED_con*(s_ET_cw_i+s_ET_cw_o)*(1/24)*s_RadSpec!T10*s_RadSpec!O10*1</f>
        <v>1.3703850651520216E-2</v>
      </c>
      <c r="R10" s="58"/>
      <c r="S10" s="58">
        <f>IFERROR((s_DL/(s_RadSpec!E10*s_EF_cw*(1/365)*s_ED_con*s_RadSpec!O10*s_ET_cw_o*(1/24)*s_RadSpec!T10))*1,".")</f>
        <v>2100233.4299288089</v>
      </c>
      <c r="T10" s="58">
        <f>IFERROR((s_DL/(s_RadSpec!K10*s_EF_cw*(1/365)*s_ED_con*s_RadSpec!P10*s_ET_cw_o*(1/24)*s_RadSpec!U10))*1,".")</f>
        <v>7078211.5501003973</v>
      </c>
      <c r="U10" s="58">
        <f>IFERROR((s_DL/(s_RadSpec!L10*s_EF_cw*(1/365)*s_ED_con*s_RadSpec!Q10*s_ET_cw_o*(1/24)*s_RadSpec!V10))*1,".")</f>
        <v>2898067.6639750628</v>
      </c>
      <c r="V10" s="58">
        <f>IFERROR((s_DL/(s_RadSpec!M10*s_EF_cw*(1/365)*s_ED_con*s_RadSpec!R10*s_ET_cw_o*(1/24)*s_RadSpec!W10))*1,".")</f>
        <v>2175017.6587284445</v>
      </c>
      <c r="W10" s="58">
        <f>IFERROR((s_DL/(s_RadSpec!I10*s_EF_cw*(1/365)*s_ED_con*s_RadSpec!N10*s_ET_cw_o*(1/24)*s_RadSpec!S10))*1,".")</f>
        <v>1306078.6130173509</v>
      </c>
      <c r="X10" s="65">
        <f>s_C*s_EF_cw*(1/365)*s_ED_con*(s_ET_cw_i+s_ET_cw_o)*(1/24)*s_RadSpec!T10*s_RadSpec!O10*1</f>
        <v>1.3703850651520216E-2</v>
      </c>
      <c r="Y10" s="65">
        <f>s_C*s_EF_cw*(1/365)*s_ED_con*(s_ET_cw_i+s_ET_cw_o)*(1/24)*s_RadSpec!U10*s_RadSpec!P10*1</f>
        <v>8.7942972007147152E-3</v>
      </c>
      <c r="Z10" s="65">
        <f>s_C*s_EF_cw*(1/365)*s_ED_con*(s_ET_cw_i+s_ET_cw_o)*(1/24)*s_RadSpec!V10*s_RadSpec!Q10*1</f>
        <v>1.2314686148431973E-2</v>
      </c>
      <c r="AA10" s="65">
        <f>s_C*s_EF_cw*(1/365)*s_ED_con*(s_ET_cw_i+s_ET_cw_o)*(1/24)*s_RadSpec!W10*s_RadSpec!R10*1</f>
        <v>1.3464311463590487E-2</v>
      </c>
      <c r="AB10" s="65">
        <f>s_C*s_EF_cw*(1/365)*s_ED_con*(s_ET_cw_i+s_ET_cw_o)*(1/24)*s_RadSpec!S10*s_RadSpec!N10*1</f>
        <v>5.2313266896059207E-3</v>
      </c>
      <c r="AC10" s="58">
        <f>IFERROR(s_DL/(s_RadSpec!F10*s_EF_cw*s_ED_con*s_ET_cw_o*(1/24)*s_IRA_cw),".")</f>
        <v>69.13388208352238</v>
      </c>
      <c r="AD10" s="58">
        <f>IFERROR(s_DL/(s_RadSpec!H10*s_EF_cw*(1/365)*s_ED_con*s_ET_cw_o*(1/24)*s_GSF_a),".")</f>
        <v>3.3258918401749513</v>
      </c>
      <c r="AE10" s="58">
        <f t="shared" si="8"/>
        <v>3.1732339455451593</v>
      </c>
      <c r="AF10" s="65">
        <f t="shared" si="6"/>
        <v>2343.75</v>
      </c>
      <c r="AG10" s="65">
        <f t="shared" si="7"/>
        <v>0.42808219178082196</v>
      </c>
      <c r="AH10" s="61"/>
    </row>
    <row r="11" spans="1:34" x14ac:dyDescent="0.25">
      <c r="A11" s="64" t="s">
        <v>9</v>
      </c>
      <c r="B11" s="61" t="s">
        <v>274</v>
      </c>
      <c r="C11" s="58" t="str">
        <f>IFERROR((s_DL/(s_RadSpec!G11*s_EF_cw*s_ED_con*s_IRS_cw*(1/1000)))*1,".")</f>
        <v>.</v>
      </c>
      <c r="D11" s="58" t="str">
        <f>IFERROR(IF(A11="H-3",(s_DL/(s_RadSpec!F11*s_EF_cw*s_ED_con*s_ET_cw_o*(1/24)*s_IRA_cw*(1/17)*1000))*1,(s_DL/(s_RadSpec!F11*s_EF_cw*s_ED_con*s_ET_cw_o*(1/24)*s_IRA_cw*(1/s_PEFsc)*1000))*1),".")</f>
        <v>.</v>
      </c>
      <c r="E11" s="58">
        <f>IFERROR((s_DL/(s_RadSpec!E11*s_EF_cw*(1/365)*s_ED_con*s_RadSpec!O11*s_ET_cw_o*(1/24)*s_RadSpec!T11))*1,".")</f>
        <v>40956.607744706409</v>
      </c>
      <c r="F11" s="58">
        <f t="shared" si="0"/>
        <v>40956.607744706409</v>
      </c>
      <c r="G11" s="65">
        <f t="shared" si="1"/>
        <v>18.75</v>
      </c>
      <c r="H11" s="65">
        <f t="shared" si="2"/>
        <v>4.6093989487085221</v>
      </c>
      <c r="I11" s="65">
        <f>s_C*s_EF_cw*(1/365)*s_ED_con*(s_ET_cw_i+s_ET_cw_o)*(1/24)*s_RadSpec!T11*s_RadSpec!O11*1</f>
        <v>4.5829975825946827E-3</v>
      </c>
      <c r="J11" s="58"/>
      <c r="K11" s="58" t="str">
        <f>IFERROR((s_DL/(s_RadSpec!G11*s_EF_cw*s_ED_con*s_IRS_cw*(1/1000)))*1,".")</f>
        <v>.</v>
      </c>
      <c r="L11" s="58" t="str">
        <f>IFERROR(IF(A11="H-3",(s_DL/(s_RadSpec!F11*s_EF_cw*s_ED_con*s_ET_cw_o*(1/24)*s_IRA_cw*(1/17)*1000))*1,(s_DL/(s_RadSpec!F11*s_EF_cw*s_ED_con*s_ET_cw_o*(1/24)*s_IRA_cw*(1/s_PEF__sc)*1000))*1),".")</f>
        <v>.</v>
      </c>
      <c r="M11" s="58">
        <f>IFERROR((s_DL/(s_RadSpec!E11*s_EF_cw*(1/365)*s_ED_con*s_RadSpec!O11*s_ET_cw_o*(1/24)*s_RadSpec!T11))*1,".")</f>
        <v>40956.607744706409</v>
      </c>
      <c r="N11" s="58">
        <f t="shared" si="3"/>
        <v>40956.607744706409</v>
      </c>
      <c r="O11" s="65">
        <f t="shared" si="4"/>
        <v>18.75</v>
      </c>
      <c r="P11" s="65">
        <f t="shared" si="5"/>
        <v>0.73288411253472296</v>
      </c>
      <c r="Q11" s="65">
        <f>s_C*s_EF_cw*(1/365)*s_ED_con*(s_ET_cw_i+s_ET_cw_o)*(1/24)*s_RadSpec!T11*s_RadSpec!O11*1</f>
        <v>4.5829975825946827E-3</v>
      </c>
      <c r="R11" s="58"/>
      <c r="S11" s="58">
        <f>IFERROR((s_DL/(s_RadSpec!E11*s_EF_cw*(1/365)*s_ED_con*s_RadSpec!O11*s_ET_cw_o*(1/24)*s_RadSpec!T11))*1,".")</f>
        <v>40956.607744706409</v>
      </c>
      <c r="T11" s="58">
        <f>IFERROR((s_DL/(s_RadSpec!K11*s_EF_cw*(1/365)*s_ED_con*s_RadSpec!P11*s_ET_cw_o*(1/24)*s_RadSpec!U11))*1,".")</f>
        <v>216083.38663440308</v>
      </c>
      <c r="U11" s="58">
        <f>IFERROR((s_DL/(s_RadSpec!L11*s_EF_cw*(1/365)*s_ED_con*s_RadSpec!Q11*s_ET_cw_o*(1/24)*s_RadSpec!V11))*1,".")</f>
        <v>59993.39830904665</v>
      </c>
      <c r="V11" s="58">
        <f>IFERROR((s_DL/(s_RadSpec!M11*s_EF_cw*(1/365)*s_ED_con*s_RadSpec!R11*s_ET_cw_o*(1/24)*s_RadSpec!W11))*1,".")</f>
        <v>39819.607079524743</v>
      </c>
      <c r="W11" s="58">
        <f>IFERROR((s_DL/(s_RadSpec!I11*s_EF_cw*(1/365)*s_ED_con*s_RadSpec!N11*s_ET_cw_o*(1/24)*s_RadSpec!S11))*1,".")</f>
        <v>408619.50435565523</v>
      </c>
      <c r="X11" s="65">
        <f>s_C*s_EF_cw*(1/365)*s_ED_con*(s_ET_cw_i+s_ET_cw_o)*(1/24)*s_RadSpec!T11*s_RadSpec!O11*1</f>
        <v>4.5829975825946827E-3</v>
      </c>
      <c r="Y11" s="65">
        <f>s_C*s_EF_cw*(1/365)*s_ED_con*(s_ET_cw_i+s_ET_cw_o)*(1/24)*s_RadSpec!U11*s_RadSpec!P11*1</f>
        <v>3.6219766695205487E-3</v>
      </c>
      <c r="Z11" s="65">
        <f>s_C*s_EF_cw*(1/365)*s_ED_con*(s_ET_cw_i+s_ET_cw_o)*(1/24)*s_RadSpec!V11*s_RadSpec!Q11*1</f>
        <v>4.6669352672575899E-3</v>
      </c>
      <c r="AA11" s="65">
        <f>s_C*s_EF_cw*(1/365)*s_ED_con*(s_ET_cw_i+s_ET_cw_o)*(1/24)*s_RadSpec!W11*s_RadSpec!R11*1</f>
        <v>4.8993904437307457E-3</v>
      </c>
      <c r="AB11" s="65">
        <f>s_C*s_EF_cw*(1/365)*s_ED_con*(s_ET_cw_i+s_ET_cw_o)*(1/24)*s_RadSpec!S11*s_RadSpec!N11*1</f>
        <v>1.945602541195156E-3</v>
      </c>
      <c r="AC11" s="58" t="str">
        <f>IFERROR(s_DL/(s_RadSpec!F11*s_EF_cw*s_ED_con*s_ET_cw_o*(1/24)*s_IRA_cw),".")</f>
        <v>.</v>
      </c>
      <c r="AD11" s="58">
        <f>IFERROR(s_DL/(s_RadSpec!H11*s_EF_cw*(1/365)*s_ED_con*s_ET_cw_o*(1/24)*s_GSF_a),".")</f>
        <v>0.25010706638115632</v>
      </c>
      <c r="AE11" s="58">
        <f t="shared" si="8"/>
        <v>0.25010706638115632</v>
      </c>
      <c r="AF11" s="65">
        <f t="shared" si="6"/>
        <v>2343.75</v>
      </c>
      <c r="AG11" s="65">
        <f t="shared" si="7"/>
        <v>0.42808219178082196</v>
      </c>
      <c r="AH11" s="61"/>
    </row>
    <row r="12" spans="1:34" x14ac:dyDescent="0.25">
      <c r="A12" s="64" t="s">
        <v>10</v>
      </c>
      <c r="B12" s="61" t="s">
        <v>274</v>
      </c>
      <c r="C12" s="58" t="str">
        <f>IFERROR((s_DL/(s_RadSpec!G12*s_EF_cw*s_ED_con*s_IRS_cw*(1/1000)))*1,".")</f>
        <v>.</v>
      </c>
      <c r="D12" s="58" t="str">
        <f>IFERROR(IF(A12="H-3",(s_DL/(s_RadSpec!F12*s_EF_cw*s_ED_con*s_ET_cw_o*(1/24)*s_IRA_cw*(1/17)*1000))*1,(s_DL/(s_RadSpec!F12*s_EF_cw*s_ED_con*s_ET_cw_o*(1/24)*s_IRA_cw*(1/s_PEFsc)*1000))*1),".")</f>
        <v>.</v>
      </c>
      <c r="E12" s="58">
        <f>IFERROR((s_DL/(s_RadSpec!E12*s_EF_cw*(1/365)*s_ED_con*s_RadSpec!O12*s_ET_cw_o*(1/24)*s_RadSpec!T12))*1,".")</f>
        <v>4265.8044858497951</v>
      </c>
      <c r="F12" s="58">
        <f t="shared" si="0"/>
        <v>4265.8044858497951</v>
      </c>
      <c r="G12" s="65">
        <f t="shared" si="1"/>
        <v>18.75</v>
      </c>
      <c r="H12" s="65">
        <f t="shared" si="2"/>
        <v>4.6093989487085221</v>
      </c>
      <c r="I12" s="65">
        <f>s_C*s_EF_cw*(1/365)*s_ED_con*(s_ET_cw_i+s_ET_cw_o)*(1/24)*s_RadSpec!T12*s_RadSpec!O12*1</f>
        <v>9.5650742682898658E-3</v>
      </c>
      <c r="J12" s="58"/>
      <c r="K12" s="58" t="str">
        <f>IFERROR((s_DL/(s_RadSpec!G12*s_EF_cw*s_ED_con*s_IRS_cw*(1/1000)))*1,".")</f>
        <v>.</v>
      </c>
      <c r="L12" s="58" t="str">
        <f>IFERROR(IF(A12="H-3",(s_DL/(s_RadSpec!F12*s_EF_cw*s_ED_con*s_ET_cw_o*(1/24)*s_IRA_cw*(1/17)*1000))*1,(s_DL/(s_RadSpec!F12*s_EF_cw*s_ED_con*s_ET_cw_o*(1/24)*s_IRA_cw*(1/s_PEF__sc)*1000))*1),".")</f>
        <v>.</v>
      </c>
      <c r="M12" s="58">
        <f>IFERROR((s_DL/(s_RadSpec!E12*s_EF_cw*(1/365)*s_ED_con*s_RadSpec!O12*s_ET_cw_o*(1/24)*s_RadSpec!T12))*1,".")</f>
        <v>4265.8044858497951</v>
      </c>
      <c r="N12" s="58">
        <f t="shared" si="3"/>
        <v>4265.8044858497951</v>
      </c>
      <c r="O12" s="65">
        <f t="shared" si="4"/>
        <v>18.75</v>
      </c>
      <c r="P12" s="65">
        <f t="shared" si="5"/>
        <v>0.73288411253472296</v>
      </c>
      <c r="Q12" s="65">
        <f>s_C*s_EF_cw*(1/365)*s_ED_con*(s_ET_cw_i+s_ET_cw_o)*(1/24)*s_RadSpec!T12*s_RadSpec!O12*1</f>
        <v>9.5650742682898658E-3</v>
      </c>
      <c r="R12" s="58"/>
      <c r="S12" s="58">
        <f>IFERROR((s_DL/(s_RadSpec!E12*s_EF_cw*(1/365)*s_ED_con*s_RadSpec!O12*s_ET_cw_o*(1/24)*s_RadSpec!T12))*1,".")</f>
        <v>4265.8044858497951</v>
      </c>
      <c r="T12" s="58">
        <f>IFERROR((s_DL/(s_RadSpec!K12*s_EF_cw*(1/365)*s_ED_con*s_RadSpec!P12*s_ET_cw_o*(1/24)*s_RadSpec!U12))*1,".")</f>
        <v>33830.533750008028</v>
      </c>
      <c r="U12" s="58">
        <f>IFERROR((s_DL/(s_RadSpec!L12*s_EF_cw*(1/365)*s_ED_con*s_RadSpec!Q12*s_ET_cw_o*(1/24)*s_RadSpec!V12))*1,".")</f>
        <v>8792.9156879645416</v>
      </c>
      <c r="V12" s="58">
        <f>IFERROR((s_DL/(s_RadSpec!M12*s_EF_cw*(1/365)*s_ED_con*s_RadSpec!R12*s_ET_cw_o*(1/24)*s_RadSpec!W12))*1,".")</f>
        <v>5235.9341338404756</v>
      </c>
      <c r="W12" s="58">
        <f>IFERROR((s_DL/(s_RadSpec!I12*s_EF_cw*(1/365)*s_ED_con*s_RadSpec!N12*s_ET_cw_o*(1/24)*s_RadSpec!S12))*1,".")</f>
        <v>46472.105586311081</v>
      </c>
      <c r="X12" s="65">
        <f>s_C*s_EF_cw*(1/365)*s_ED_con*(s_ET_cw_i+s_ET_cw_o)*(1/24)*s_RadSpec!T12*s_RadSpec!O12*1</f>
        <v>9.5650742682898658E-3</v>
      </c>
      <c r="Y12" s="65">
        <f>s_C*s_EF_cw*(1/365)*s_ED_con*(s_ET_cw_i+s_ET_cw_o)*(1/24)*s_RadSpec!U12*s_RadSpec!P12*1</f>
        <v>5.3315118855761477E-3</v>
      </c>
      <c r="Z12" s="65">
        <f>s_C*s_EF_cw*(1/365)*s_ED_con*(s_ET_cw_i+s_ET_cw_o)*(1/24)*s_RadSpec!V12*s_RadSpec!Q12*1</f>
        <v>7.3529207038645766E-3</v>
      </c>
      <c r="AA12" s="65">
        <f>s_C*s_EF_cw*(1/365)*s_ED_con*(s_ET_cw_i+s_ET_cw_o)*(1/24)*s_RadSpec!W12*s_RadSpec!R12*1</f>
        <v>8.3258884256501922E-3</v>
      </c>
      <c r="AB12" s="65">
        <f>s_C*s_EF_cw*(1/365)*s_ED_con*(s_ET_cw_i+s_ET_cw_o)*(1/24)*s_RadSpec!S12*s_RadSpec!N12*1</f>
        <v>3.0884948314984454E-3</v>
      </c>
      <c r="AC12" s="58" t="str">
        <f>IFERROR(s_DL/(s_RadSpec!F12*s_EF_cw*s_ED_con*s_ET_cw_o*(1/24)*s_IRA_cw),".")</f>
        <v>.</v>
      </c>
      <c r="AD12" s="58">
        <f>IFERROR(s_DL/(s_RadSpec!H12*s_EF_cw*(1/365)*s_ED_con*s_ET_cw_o*(1/24)*s_GSF_a),".")</f>
        <v>5.6229106650439835E-2</v>
      </c>
      <c r="AE12" s="58">
        <f t="shared" si="8"/>
        <v>5.6229106650439828E-2</v>
      </c>
      <c r="AF12" s="65">
        <f t="shared" si="6"/>
        <v>2343.75</v>
      </c>
      <c r="AG12" s="65">
        <f t="shared" si="7"/>
        <v>0.42808219178082196</v>
      </c>
      <c r="AH12" s="61"/>
    </row>
    <row r="13" spans="1:34" x14ac:dyDescent="0.25">
      <c r="A13" s="64" t="s">
        <v>11</v>
      </c>
      <c r="B13" s="61" t="s">
        <v>274</v>
      </c>
      <c r="C13" s="58">
        <f>IFERROR((s_DL/(s_RadSpec!G13*s_EF_cw*s_ED_con*s_IRS_cw*(1/1000)))*1,".")</f>
        <v>3367.853835143555</v>
      </c>
      <c r="D13" s="58">
        <f>IFERROR(IF(A13="H-3",(s_DL/(s_RadSpec!F13*s_EF_cw*s_ED_con*s_ET_cw_o*(1/24)*s_IRA_cw*(1/17)*1000))*1,(s_DL/(s_RadSpec!F13*s_EF_cw*s_ED_con*s_ET_cw_o*(1/24)*s_IRA_cw*(1/s_PEFsc)*1000))*1),".")</f>
        <v>116.33849493561081</v>
      </c>
      <c r="E13" s="58">
        <f>IFERROR((s_DL/(s_RadSpec!E13*s_EF_cw*(1/365)*s_ED_con*s_RadSpec!O13*s_ET_cw_o*(1/24)*s_RadSpec!T13))*1,".")</f>
        <v>299575.5113704144</v>
      </c>
      <c r="F13" s="58">
        <f t="shared" si="0"/>
        <v>112.4117119187751</v>
      </c>
      <c r="G13" s="65">
        <f t="shared" si="1"/>
        <v>18.75</v>
      </c>
      <c r="H13" s="65">
        <f t="shared" si="2"/>
        <v>4.6093989487085221</v>
      </c>
      <c r="I13" s="65">
        <f>s_C*s_EF_cw*(1/365)*s_ED_con*(s_ET_cw_i+s_ET_cw_o)*(1/24)*s_RadSpec!T13*s_RadSpec!O13*1</f>
        <v>1.2444068093190673E-3</v>
      </c>
      <c r="J13" s="58"/>
      <c r="K13" s="58">
        <f>IFERROR((s_DL/(s_RadSpec!G13*s_EF_cw*s_ED_con*s_IRS_cw*(1/1000)))*1,".")</f>
        <v>3367.853835143555</v>
      </c>
      <c r="L13" s="58">
        <f>IFERROR(IF(A13="H-3",(s_DL/(s_RadSpec!F13*s_EF_cw*s_ED_con*s_ET_cw_o*(1/24)*s_IRA_cw*(1/17)*1000))*1,(s_DL/(s_RadSpec!F13*s_EF_cw*s_ED_con*s_ET_cw_o*(1/24)*s_IRA_cw*(1/s_PEF__sc)*1000))*1),".")</f>
        <v>731.69895086943836</v>
      </c>
      <c r="M13" s="58">
        <f>IFERROR((s_DL/(s_RadSpec!E13*s_EF_cw*(1/365)*s_ED_con*s_RadSpec!O13*s_ET_cw_o*(1/24)*s_RadSpec!T13))*1,".")</f>
        <v>299575.5113704144</v>
      </c>
      <c r="N13" s="58">
        <f t="shared" si="3"/>
        <v>599.89969091248463</v>
      </c>
      <c r="O13" s="65">
        <f t="shared" si="4"/>
        <v>18.75</v>
      </c>
      <c r="P13" s="65">
        <f t="shared" si="5"/>
        <v>0.73288411253472296</v>
      </c>
      <c r="Q13" s="65">
        <f>s_C*s_EF_cw*(1/365)*s_ED_con*(s_ET_cw_i+s_ET_cw_o)*(1/24)*s_RadSpec!T13*s_RadSpec!O13*1</f>
        <v>1.2444068093190673E-3</v>
      </c>
      <c r="R13" s="58"/>
      <c r="S13" s="58">
        <f>IFERROR((s_DL/(s_RadSpec!E13*s_EF_cw*(1/365)*s_ED_con*s_RadSpec!O13*s_ET_cw_o*(1/24)*s_RadSpec!T13))*1,".")</f>
        <v>299575.5113704144</v>
      </c>
      <c r="T13" s="58">
        <f>IFERROR((s_DL/(s_RadSpec!K13*s_EF_cw*(1/365)*s_ED_con*s_RadSpec!P13*s_ET_cw_o*(1/24)*s_RadSpec!U13))*1,".")</f>
        <v>1954481.2649498454</v>
      </c>
      <c r="U13" s="58">
        <f>IFERROR((s_DL/(s_RadSpec!L13*s_EF_cw*(1/365)*s_ED_con*s_RadSpec!Q13*s_ET_cw_o*(1/24)*s_RadSpec!V13))*1,".")</f>
        <v>487193.07084866846</v>
      </c>
      <c r="V13" s="58">
        <f>IFERROR((s_DL/(s_RadSpec!M13*s_EF_cw*(1/365)*s_ED_con*s_RadSpec!R13*s_ET_cw_o*(1/24)*s_RadSpec!W13))*1,".")</f>
        <v>321300.37994283758</v>
      </c>
      <c r="W13" s="58">
        <f>IFERROR((s_DL/(s_RadSpec!I13*s_EF_cw*(1/365)*s_ED_con*s_RadSpec!N13*s_ET_cw_o*(1/24)*s_RadSpec!S13))*1,".")</f>
        <v>14776819.729560614</v>
      </c>
      <c r="X13" s="65">
        <f>s_C*s_EF_cw*(1/365)*s_ED_con*(s_ET_cw_i+s_ET_cw_o)*(1/24)*s_RadSpec!T13*s_RadSpec!O13*1</f>
        <v>1.2444068093190673E-3</v>
      </c>
      <c r="Y13" s="65">
        <f>s_C*s_EF_cw*(1/365)*s_ED_con*(s_ET_cw_i+s_ET_cw_o)*(1/24)*s_RadSpec!U13*s_RadSpec!P13*1</f>
        <v>5.7062445351209554E-4</v>
      </c>
      <c r="Z13" s="65">
        <f>s_C*s_EF_cw*(1/365)*s_ED_con*(s_ET_cw_i+s_ET_cw_o)*(1/24)*s_RadSpec!V13*s_RadSpec!Q13*1</f>
        <v>9.604969735584586E-4</v>
      </c>
      <c r="AA13" s="65">
        <f>s_C*s_EF_cw*(1/365)*s_ED_con*(s_ET_cw_i+s_ET_cw_o)*(1/24)*s_RadSpec!W13*s_RadSpec!R13*1</f>
        <v>1.1635066531893064E-3</v>
      </c>
      <c r="AB13" s="65">
        <f>s_C*s_EF_cw*(1/365)*s_ED_con*(s_ET_cw_i+s_ET_cw_o)*(1/24)*s_RadSpec!S13*s_RadSpec!N13*1</f>
        <v>5.931365626323968E-5</v>
      </c>
      <c r="AC13" s="58">
        <f>IFERROR(s_DL/(s_RadSpec!F13*s_EF_cw*s_ED_con*s_ET_cw_o*(1/24)*s_IRA_cw),".")</f>
        <v>0.22880022880022877</v>
      </c>
      <c r="AD13" s="58">
        <f>IFERROR(s_DL/(s_RadSpec!H13*s_EF_cw*(1/365)*s_ED_con*s_ET_cw_o*(1/24)*s_GSF_a),".")</f>
        <v>0.36352771276330859</v>
      </c>
      <c r="AE13" s="58">
        <f t="shared" si="8"/>
        <v>0.14042090203598284</v>
      </c>
      <c r="AF13" s="65">
        <f t="shared" si="6"/>
        <v>2343.75</v>
      </c>
      <c r="AG13" s="65">
        <f t="shared" si="7"/>
        <v>0.42808219178082196</v>
      </c>
      <c r="AH13" s="61"/>
    </row>
    <row r="14" spans="1:34" x14ac:dyDescent="0.25">
      <c r="A14" s="64" t="s">
        <v>12</v>
      </c>
      <c r="B14" s="61" t="s">
        <v>274</v>
      </c>
      <c r="C14" s="58">
        <f>IFERROR((s_DL/(s_RadSpec!G14*s_EF_cw*s_ED_con*s_IRS_cw*(1/1000)))*1,".")</f>
        <v>373043.85130472085</v>
      </c>
      <c r="D14" s="58">
        <f>IFERROR(IF(A14="H-3",(s_DL/(s_RadSpec!F14*s_EF_cw*s_ED_con*s_ET_cw_o*(1/24)*s_IRA_cw*(1/17)*1000))*1,(s_DL/(s_RadSpec!F14*s_EF_cw*s_ED_con*s_ET_cw_o*(1/24)*s_IRA_cw*(1/s_PEFsc)*1000))*1),".")</f>
        <v>321461.63074313517</v>
      </c>
      <c r="E14" s="58">
        <f>IFERROR((s_DL/(s_RadSpec!E14*s_EF_cw*(1/365)*s_ED_con*s_RadSpec!O14*s_ET_cw_o*(1/24)*s_RadSpec!T14))*1,".")</f>
        <v>2962.3400512812377</v>
      </c>
      <c r="F14" s="58">
        <f t="shared" si="0"/>
        <v>2912.3747154440816</v>
      </c>
      <c r="G14" s="65">
        <f t="shared" si="1"/>
        <v>18.75</v>
      </c>
      <c r="H14" s="65">
        <f t="shared" si="2"/>
        <v>4.6093989487085221</v>
      </c>
      <c r="I14" s="65">
        <f>s_C*s_EF_cw*(1/365)*s_ED_con*(s_ET_cw_i+s_ET_cw_o)*(1/24)*s_RadSpec!T14*s_RadSpec!O14*1</f>
        <v>8.2895646733403636E-3</v>
      </c>
      <c r="J14" s="58"/>
      <c r="K14" s="58">
        <f>IFERROR((s_DL/(s_RadSpec!G14*s_EF_cw*s_ED_con*s_IRS_cw*(1/1000)))*1,".")</f>
        <v>373043.85130472085</v>
      </c>
      <c r="L14" s="58">
        <f>IFERROR(IF(A14="H-3",(s_DL/(s_RadSpec!F14*s_EF_cw*s_ED_con*s_ET_cw_o*(1/24)*s_IRA_cw*(1/17)*1000))*1,(s_DL/(s_RadSpec!F14*s_EF_cw*s_ED_con*s_ET_cw_o*(1/24)*s_IRA_cw*(1/s_PEF__sc)*1000))*1),".")</f>
        <v>2021799.7326655542</v>
      </c>
      <c r="M14" s="58">
        <f>IFERROR((s_DL/(s_RadSpec!E14*s_EF_cw*(1/365)*s_ED_con*s_RadSpec!O14*s_ET_cw_o*(1/24)*s_RadSpec!T14))*1,".")</f>
        <v>2962.3400512812377</v>
      </c>
      <c r="N14" s="58">
        <f t="shared" si="3"/>
        <v>2934.7353541437556</v>
      </c>
      <c r="O14" s="65">
        <f t="shared" si="4"/>
        <v>18.75</v>
      </c>
      <c r="P14" s="65">
        <f t="shared" si="5"/>
        <v>0.73288411253472296</v>
      </c>
      <c r="Q14" s="65">
        <f>s_C*s_EF_cw*(1/365)*s_ED_con*(s_ET_cw_i+s_ET_cw_o)*(1/24)*s_RadSpec!T14*s_RadSpec!O14*1</f>
        <v>8.2895646733403636E-3</v>
      </c>
      <c r="R14" s="58"/>
      <c r="S14" s="58">
        <f>IFERROR((s_DL/(s_RadSpec!E14*s_EF_cw*(1/365)*s_ED_con*s_RadSpec!O14*s_ET_cw_o*(1/24)*s_RadSpec!T14))*1,".")</f>
        <v>2962.3400512812377</v>
      </c>
      <c r="T14" s="58">
        <f>IFERROR((s_DL/(s_RadSpec!K14*s_EF_cw*(1/365)*s_ED_con*s_RadSpec!P14*s_ET_cw_o*(1/24)*s_RadSpec!U14))*1,".")</f>
        <v>23087.040618717965</v>
      </c>
      <c r="U14" s="58">
        <f>IFERROR((s_DL/(s_RadSpec!L14*s_EF_cw*(1/365)*s_ED_con*s_RadSpec!Q14*s_ET_cw_o*(1/24)*s_RadSpec!V14))*1,".")</f>
        <v>6141.0641535520499</v>
      </c>
      <c r="V14" s="58">
        <f>IFERROR((s_DL/(s_RadSpec!M14*s_EF_cw*(1/365)*s_ED_con*s_RadSpec!R14*s_ET_cw_o*(1/24)*s_RadSpec!W14))*1,".")</f>
        <v>3681.4573283600353</v>
      </c>
      <c r="W14" s="58">
        <f>IFERROR((s_DL/(s_RadSpec!I14*s_EF_cw*(1/365)*s_ED_con*s_RadSpec!N14*s_ET_cw_o*(1/24)*s_RadSpec!S14))*1,".")</f>
        <v>64718.598129920887</v>
      </c>
      <c r="X14" s="65">
        <f>s_C*s_EF_cw*(1/365)*s_ED_con*(s_ET_cw_i+s_ET_cw_o)*(1/24)*s_RadSpec!T14*s_RadSpec!O14*1</f>
        <v>8.2895646733403636E-3</v>
      </c>
      <c r="Y14" s="65">
        <f>s_C*s_EF_cw*(1/365)*s_ED_con*(s_ET_cw_i+s_ET_cw_o)*(1/24)*s_RadSpec!U14*s_RadSpec!P14*1</f>
        <v>4.5644783215853151E-3</v>
      </c>
      <c r="Z14" s="65">
        <f>s_C*s_EF_cw*(1/365)*s_ED_con*(s_ET_cw_i+s_ET_cw_o)*(1/24)*s_RadSpec!V14*s_RadSpec!Q14*1</f>
        <v>6.173689696247763E-3</v>
      </c>
      <c r="AA14" s="65">
        <f>s_C*s_EF_cw*(1/365)*s_ED_con*(s_ET_cw_i+s_ET_cw_o)*(1/24)*s_RadSpec!W14*s_RadSpec!R14*1</f>
        <v>7.045205479452055E-3</v>
      </c>
      <c r="AB14" s="65">
        <f>s_C*s_EF_cw*(1/365)*s_ED_con*(s_ET_cw_i+s_ET_cw_o)*(1/24)*s_RadSpec!S14*s_RadSpec!N14*1</f>
        <v>1.6358558318925387E-3</v>
      </c>
      <c r="AC14" s="58">
        <f>IFERROR(s_DL/(s_RadSpec!F14*s_EF_cw*s_ED_con*s_ET_cw_o*(1/24)*s_IRA_cw),".")</f>
        <v>632.21115852694811</v>
      </c>
      <c r="AD14" s="58">
        <f>IFERROR(s_DL/(s_RadSpec!H14*s_EF_cw*(1/365)*s_ED_con*s_ET_cw_o*(1/24)*s_GSF_a),".")</f>
        <v>3.3725332575668322E-2</v>
      </c>
      <c r="AE14" s="58">
        <f t="shared" si="8"/>
        <v>3.3723533592257979E-2</v>
      </c>
      <c r="AF14" s="65">
        <f t="shared" si="6"/>
        <v>2343.75</v>
      </c>
      <c r="AG14" s="65">
        <f t="shared" si="7"/>
        <v>0.42808219178082196</v>
      </c>
      <c r="AH14" s="61"/>
    </row>
    <row r="15" spans="1:34" x14ac:dyDescent="0.25">
      <c r="A15" s="64" t="s">
        <v>13</v>
      </c>
      <c r="B15" s="61" t="s">
        <v>274</v>
      </c>
      <c r="C15" s="58">
        <f>IFERROR((s_DL/(s_RadSpec!G15*s_EF_cw*s_ED_con*s_IRS_cw*(1/1000)))*1,".")</f>
        <v>6355561.9111174671</v>
      </c>
      <c r="D15" s="58">
        <f>IFERROR(IF(A15="H-3",(s_DL/(s_RadSpec!F15*s_EF_cw*s_ED_con*s_ET_cw_o*(1/24)*s_IRA_cw*(1/17)*1000))*1,(s_DL/(s_RadSpec!F15*s_EF_cw*s_ED_con*s_ET_cw_o*(1/24)*s_IRA_cw*(1/s_PEFsc)*1000))*1),".")</f>
        <v>21000931.75055439</v>
      </c>
      <c r="E15" s="58" t="str">
        <f>IFERROR((s_DL/(s_RadSpec!E15*s_EF_cw*(1/365)*s_ED_con*s_RadSpec!O15*s_ET_cw_o*(1/24)*s_RadSpec!T15))*1,".")</f>
        <v>.</v>
      </c>
      <c r="F15" s="58">
        <f t="shared" si="0"/>
        <v>4879014.2326903725</v>
      </c>
      <c r="G15" s="65">
        <f t="shared" si="1"/>
        <v>18.75</v>
      </c>
      <c r="H15" s="65">
        <f t="shared" si="2"/>
        <v>4.6093989487085221</v>
      </c>
      <c r="I15" s="65">
        <f>s_C*s_EF_cw*(1/365)*s_ED_con*(s_ET_cw_i+s_ET_cw_o)*(1/24)*s_RadSpec!T15*s_RadSpec!O15*1</f>
        <v>0</v>
      </c>
      <c r="J15" s="58"/>
      <c r="K15" s="58">
        <f>IFERROR((s_DL/(s_RadSpec!G15*s_EF_cw*s_ED_con*s_IRS_cw*(1/1000)))*1,".")</f>
        <v>6355561.9111174671</v>
      </c>
      <c r="L15" s="58">
        <f>IFERROR(IF(A15="H-3",(s_DL/(s_RadSpec!F15*s_EF_cw*s_ED_con*s_ET_cw_o*(1/24)*s_IRA_cw*(1/17)*1000))*1,(s_DL/(s_RadSpec!F15*s_EF_cw*s_ED_con*s_ET_cw_o*(1/24)*s_IRA_cw*(1/s_PEF__sc)*1000))*1),".")</f>
        <v>132083191.7042253</v>
      </c>
      <c r="M15" s="58" t="str">
        <f>IFERROR((s_DL/(s_RadSpec!E15*s_EF_cw*(1/365)*s_ED_con*s_RadSpec!O15*s_ET_cw_o*(1/24)*s_RadSpec!T15))*1,".")</f>
        <v>.</v>
      </c>
      <c r="N15" s="58">
        <f t="shared" si="3"/>
        <v>6063785.4673748352</v>
      </c>
      <c r="O15" s="65">
        <f t="shared" si="4"/>
        <v>18.75</v>
      </c>
      <c r="P15" s="65">
        <f t="shared" si="5"/>
        <v>0.73288411253472296</v>
      </c>
      <c r="Q15" s="65">
        <f>s_C*s_EF_cw*(1/365)*s_ED_con*(s_ET_cw_i+s_ET_cw_o)*(1/24)*s_RadSpec!T15*s_RadSpec!O15*1</f>
        <v>0</v>
      </c>
      <c r="R15" s="58"/>
      <c r="S15" s="58" t="str">
        <f>IFERROR((s_DL/(s_RadSpec!E15*s_EF_cw*(1/365)*s_ED_con*s_RadSpec!O15*s_ET_cw_o*(1/24)*s_RadSpec!T15))*1,".")</f>
        <v>.</v>
      </c>
      <c r="T15" s="58" t="str">
        <f>IFERROR((s_DL/(s_RadSpec!K15*s_EF_cw*(1/365)*s_ED_con*s_RadSpec!P15*s_ET_cw_o*(1/24)*s_RadSpec!U15))*1,".")</f>
        <v>.</v>
      </c>
      <c r="U15" s="58" t="str">
        <f>IFERROR((s_DL/(s_RadSpec!L15*s_EF_cw*(1/365)*s_ED_con*s_RadSpec!Q15*s_ET_cw_o*(1/24)*s_RadSpec!V15))*1,".")</f>
        <v>.</v>
      </c>
      <c r="V15" s="58" t="str">
        <f>IFERROR((s_DL/(s_RadSpec!M15*s_EF_cw*(1/365)*s_ED_con*s_RadSpec!R15*s_ET_cw_o*(1/24)*s_RadSpec!W15))*1,".")</f>
        <v>.</v>
      </c>
      <c r="W15" s="58" t="str">
        <f>IFERROR((s_DL/(s_RadSpec!I15*s_EF_cw*(1/365)*s_ED_con*s_RadSpec!N15*s_ET_cw_o*(1/24)*s_RadSpec!S15))*1,".")</f>
        <v>.</v>
      </c>
      <c r="X15" s="65">
        <f>s_C*s_EF_cw*(1/365)*s_ED_con*(s_ET_cw_i+s_ET_cw_o)*(1/24)*s_RadSpec!T15*s_RadSpec!O15*1</f>
        <v>0</v>
      </c>
      <c r="Y15" s="65">
        <f>s_C*s_EF_cw*(1/365)*s_ED_con*(s_ET_cw_i+s_ET_cw_o)*(1/24)*s_RadSpec!U15*s_RadSpec!P15*1</f>
        <v>0</v>
      </c>
      <c r="Z15" s="65">
        <f>s_C*s_EF_cw*(1/365)*s_ED_con*(s_ET_cw_i+s_ET_cw_o)*(1/24)*s_RadSpec!V15*s_RadSpec!Q15*1</f>
        <v>0</v>
      </c>
      <c r="AA15" s="65">
        <f>s_C*s_EF_cw*(1/365)*s_ED_con*(s_ET_cw_i+s_ET_cw_o)*(1/24)*s_RadSpec!W15*s_RadSpec!R15*1</f>
        <v>0</v>
      </c>
      <c r="AB15" s="65">
        <f>s_C*s_EF_cw*(1/365)*s_ED_con*(s_ET_cw_i+s_ET_cw_o)*(1/24)*s_RadSpec!S15*s_RadSpec!N15*1</f>
        <v>0</v>
      </c>
      <c r="AC15" s="58">
        <f>IFERROR(s_DL/(s_RadSpec!F15*s_EF_cw*s_ED_con*s_ET_cw_o*(1/24)*s_IRA_cw),".")</f>
        <v>41302.047032706061</v>
      </c>
      <c r="AD15" s="58">
        <f>IFERROR(s_DL/(s_RadSpec!H15*s_EF_cw*(1/365)*s_ED_con*s_ET_cw_o*(1/24)*s_GSF_a),".")</f>
        <v>3.1263383297644545</v>
      </c>
      <c r="AE15" s="58">
        <f t="shared" si="8"/>
        <v>3.1261017010190826</v>
      </c>
      <c r="AF15" s="65">
        <f t="shared" si="6"/>
        <v>2343.75</v>
      </c>
      <c r="AG15" s="65">
        <f t="shared" si="7"/>
        <v>0.42808219178082196</v>
      </c>
      <c r="AH15" s="61"/>
    </row>
    <row r="16" spans="1:34" x14ac:dyDescent="0.25">
      <c r="A16" s="64" t="s">
        <v>14</v>
      </c>
      <c r="B16" s="61" t="s">
        <v>274</v>
      </c>
      <c r="C16" s="58">
        <f>IFERROR((s_DL/(s_RadSpec!G16*s_EF_cw*s_ED_con*s_IRS_cw*(1/1000)))*1,".")</f>
        <v>517.75913844879358</v>
      </c>
      <c r="D16" s="58">
        <f>IFERROR(IF(A16="H-3",(s_DL/(s_RadSpec!F16*s_EF_cw*s_ED_con*s_ET_cw_o*(1/24)*s_IRA_cw*(1/17)*1000))*1,(s_DL/(s_RadSpec!F16*s_EF_cw*s_ED_con*s_ET_cw_o*(1/24)*s_IRA_cw*(1/s_PEFsc)*1000))*1),".")</f>
        <v>243.09536255202261</v>
      </c>
      <c r="E16" s="58">
        <f>IFERROR((s_DL/(s_RadSpec!E16*s_EF_cw*(1/365)*s_ED_con*s_RadSpec!O16*s_ET_cw_o*(1/24)*s_RadSpec!T16))*1,".")</f>
        <v>13406253558.166618</v>
      </c>
      <c r="F16" s="58">
        <f t="shared" si="0"/>
        <v>165.42564150855409</v>
      </c>
      <c r="G16" s="65">
        <f t="shared" si="1"/>
        <v>18.75</v>
      </c>
      <c r="H16" s="65">
        <f t="shared" si="2"/>
        <v>4.6093989487085221</v>
      </c>
      <c r="I16" s="65">
        <f>s_C*s_EF_cw*(1/365)*s_ED_con*(s_ET_cw_i+s_ET_cw_o)*(1/24)*s_RadSpec!T16*s_RadSpec!O16*1</f>
        <v>8.9132827788649677E-7</v>
      </c>
      <c r="J16" s="58"/>
      <c r="K16" s="58">
        <f>IFERROR((s_DL/(s_RadSpec!G16*s_EF_cw*s_ED_con*s_IRS_cw*(1/1000)))*1,".")</f>
        <v>517.75913844879358</v>
      </c>
      <c r="L16" s="58">
        <f>IFERROR(IF(A16="H-3",(s_DL/(s_RadSpec!F16*s_EF_cw*s_ED_con*s_ET_cw_o*(1/24)*s_IRA_cw*(1/17)*1000))*1,(s_DL/(s_RadSpec!F16*s_EF_cw*s_ED_con*s_ET_cw_o*(1/24)*s_IRA_cw*(1/s_PEF__sc)*1000))*1),".")</f>
        <v>1528.9231809212147</v>
      </c>
      <c r="M16" s="58">
        <f>IFERROR((s_DL/(s_RadSpec!E16*s_EF_cw*(1/365)*s_ED_con*s_RadSpec!O16*s_ET_cw_o*(1/24)*s_RadSpec!T16))*1,".")</f>
        <v>13406253558.166618</v>
      </c>
      <c r="N16" s="58">
        <f t="shared" si="3"/>
        <v>386.7790905201399</v>
      </c>
      <c r="O16" s="65">
        <f t="shared" si="4"/>
        <v>18.75</v>
      </c>
      <c r="P16" s="65">
        <f t="shared" si="5"/>
        <v>0.73288411253472296</v>
      </c>
      <c r="Q16" s="65">
        <f>s_C*s_EF_cw*(1/365)*s_ED_con*(s_ET_cw_i+s_ET_cw_o)*(1/24)*s_RadSpec!T16*s_RadSpec!O16*1</f>
        <v>8.9132827788649677E-7</v>
      </c>
      <c r="R16" s="58"/>
      <c r="S16" s="58">
        <f>IFERROR((s_DL/(s_RadSpec!E16*s_EF_cw*(1/365)*s_ED_con*s_RadSpec!O16*s_ET_cw_o*(1/24)*s_RadSpec!T16))*1,".")</f>
        <v>13406253558.166618</v>
      </c>
      <c r="T16" s="58">
        <f>IFERROR((s_DL/(s_RadSpec!K16*s_EF_cw*(1/365)*s_ED_con*s_RadSpec!P16*s_ET_cw_o*(1/24)*s_RadSpec!U16))*1,".")</f>
        <v>37557874887.027885</v>
      </c>
      <c r="U16" s="58">
        <f>IFERROR((s_DL/(s_RadSpec!L16*s_EF_cw*(1/365)*s_ED_con*s_RadSpec!Q16*s_ET_cw_o*(1/24)*s_RadSpec!V16))*1,".")</f>
        <v>14604100742.679832</v>
      </c>
      <c r="V16" s="58">
        <f>IFERROR((s_DL/(s_RadSpec!M16*s_EF_cw*(1/365)*s_ED_con*s_RadSpec!R16*s_ET_cw_o*(1/24)*s_RadSpec!W16))*1,".")</f>
        <v>14417424148.32963</v>
      </c>
      <c r="W16" s="58">
        <f>IFERROR((s_DL/(s_RadSpec!I16*s_EF_cw*(1/365)*s_ED_con*s_RadSpec!N16*s_ET_cw_o*(1/24)*s_RadSpec!S16))*1,".")</f>
        <v>460435284795.7804</v>
      </c>
      <c r="X16" s="65">
        <f>s_C*s_EF_cw*(1/365)*s_ED_con*(s_ET_cw_i+s_ET_cw_o)*(1/24)*s_RadSpec!T16*s_RadSpec!O16*1</f>
        <v>8.9132827788649677E-7</v>
      </c>
      <c r="Y16" s="65">
        <f>s_C*s_EF_cw*(1/365)*s_ED_con*(s_ET_cw_i+s_ET_cw_o)*(1/24)*s_RadSpec!U16*s_RadSpec!P16*1</f>
        <v>5.0047470500474693E-7</v>
      </c>
      <c r="Z16" s="65">
        <f>s_C*s_EF_cw*(1/365)*s_ED_con*(s_ET_cw_i+s_ET_cw_o)*(1/24)*s_RadSpec!V16*s_RadSpec!Q16*1</f>
        <v>8.3309711680858912E-7</v>
      </c>
      <c r="AA16" s="65">
        <f>s_C*s_EF_cw*(1/365)*s_ED_con*(s_ET_cw_i+s_ET_cw_o)*(1/24)*s_RadSpec!W16*s_RadSpec!R16*1</f>
        <v>8.2881468797564646E-7</v>
      </c>
      <c r="AB16" s="65">
        <f>s_C*s_EF_cw*(1/365)*s_ED_con*(s_ET_cw_i+s_ET_cw_o)*(1/24)*s_RadSpec!S16*s_RadSpec!N16*1</f>
        <v>2.1404109589041097E-8</v>
      </c>
      <c r="AC16" s="58">
        <f>IFERROR(s_DL/(s_RadSpec!F16*s_EF_cw*s_ED_con*s_ET_cw_o*(1/24)*s_IRA_cw),".")</f>
        <v>0.47809003032883629</v>
      </c>
      <c r="AD16" s="58">
        <f>IFERROR(s_DL/(s_RadSpec!H16*s_EF_cw*(1/365)*s_ED_con*s_ET_cw_o*(1/24)*s_GSF_a),".")</f>
        <v>6.6376609973767602</v>
      </c>
      <c r="AE16" s="58">
        <f t="shared" si="8"/>
        <v>0.44596832227442618</v>
      </c>
      <c r="AF16" s="65">
        <f t="shared" si="6"/>
        <v>2343.75</v>
      </c>
      <c r="AG16" s="65">
        <f t="shared" si="7"/>
        <v>0.42808219178082196</v>
      </c>
      <c r="AH16" s="61"/>
    </row>
    <row r="17" spans="1:34" x14ac:dyDescent="0.25">
      <c r="A17" s="64" t="s">
        <v>15</v>
      </c>
      <c r="B17" s="61" t="s">
        <v>274</v>
      </c>
      <c r="C17" s="58">
        <f>IFERROR((s_DL/(s_RadSpec!G17*s_EF_cw*s_ED_con*s_IRS_cw*(1/1000)))*1,".")</f>
        <v>2592520.5781320892</v>
      </c>
      <c r="D17" s="58">
        <f>IFERROR(IF(A17="H-3",(s_DL/(s_RadSpec!F17*s_EF_cw*s_ED_con*s_ET_cw_o*(1/24)*s_IRA_cw*(1/17)*1000))*1,(s_DL/(s_RadSpec!F17*s_EF_cw*s_ED_con*s_ET_cw_o*(1/24)*s_IRA_cw*(1/s_PEFsc)*1000))*1),".")</f>
        <v>116388.42562013252</v>
      </c>
      <c r="E17" s="58">
        <f>IFERROR((s_DL/(s_RadSpec!E17*s_EF_cw*(1/365)*s_ED_con*s_RadSpec!O17*s_ET_cw_o*(1/24)*s_RadSpec!T17))*1,".")</f>
        <v>2051.2051718799598</v>
      </c>
      <c r="F17" s="58">
        <f t="shared" si="0"/>
        <v>2014.1152573066856</v>
      </c>
      <c r="G17" s="65">
        <f t="shared" si="1"/>
        <v>18.75</v>
      </c>
      <c r="H17" s="65">
        <f t="shared" si="2"/>
        <v>4.6093989487085221</v>
      </c>
      <c r="I17" s="65">
        <f>s_C*s_EF_cw*(1/365)*s_ED_con*(s_ET_cw_i+s_ET_cw_o)*(1/24)*s_RadSpec!T17*s_RadSpec!O17*1</f>
        <v>9.6948025785656786E-3</v>
      </c>
      <c r="J17" s="58"/>
      <c r="K17" s="58">
        <f>IFERROR((s_DL/(s_RadSpec!G17*s_EF_cw*s_ED_con*s_IRS_cw*(1/1000)))*1,".")</f>
        <v>2592520.5781320892</v>
      </c>
      <c r="L17" s="58">
        <f>IFERROR(IF(A17="H-3",(s_DL/(s_RadSpec!F17*s_EF_cw*s_ED_con*s_ET_cw_o*(1/24)*s_IRA_cw*(1/17)*1000))*1,(s_DL/(s_RadSpec!F17*s_EF_cw*s_ED_con*s_ET_cw_o*(1/24)*s_IRA_cw*(1/s_PEF__sc)*1000))*1),".")</f>
        <v>732012.98475393176</v>
      </c>
      <c r="M17" s="58">
        <f>IFERROR((s_DL/(s_RadSpec!E17*s_EF_cw*(1/365)*s_ED_con*s_RadSpec!O17*s_ET_cw_o*(1/24)*s_RadSpec!T17))*1,".")</f>
        <v>2051.2051718799598</v>
      </c>
      <c r="N17" s="58">
        <f t="shared" si="3"/>
        <v>2043.860876119827</v>
      </c>
      <c r="O17" s="65">
        <f t="shared" si="4"/>
        <v>18.75</v>
      </c>
      <c r="P17" s="65">
        <f t="shared" si="5"/>
        <v>0.73288411253472296</v>
      </c>
      <c r="Q17" s="65">
        <f>s_C*s_EF_cw*(1/365)*s_ED_con*(s_ET_cw_i+s_ET_cw_o)*(1/24)*s_RadSpec!T17*s_RadSpec!O17*1</f>
        <v>9.6948025785656786E-3</v>
      </c>
      <c r="R17" s="58"/>
      <c r="S17" s="58">
        <f>IFERROR((s_DL/(s_RadSpec!E17*s_EF_cw*(1/365)*s_ED_con*s_RadSpec!O17*s_ET_cw_o*(1/24)*s_RadSpec!T17))*1,".")</f>
        <v>2051.2051718799598</v>
      </c>
      <c r="T17" s="58">
        <f>IFERROR((s_DL/(s_RadSpec!K17*s_EF_cw*(1/365)*s_ED_con*s_RadSpec!P17*s_ET_cw_o*(1/24)*s_RadSpec!U17))*1,".")</f>
        <v>16084.296264641249</v>
      </c>
      <c r="U17" s="58">
        <f>IFERROR((s_DL/(s_RadSpec!L17*s_EF_cw*(1/365)*s_ED_con*s_RadSpec!Q17*s_ET_cw_o*(1/24)*s_RadSpec!V17))*1,".")</f>
        <v>4297.2130672762905</v>
      </c>
      <c r="V17" s="58">
        <f>IFERROR((s_DL/(s_RadSpec!M17*s_EF_cw*(1/365)*s_ED_con*s_RadSpec!R17*s_ET_cw_o*(1/24)*s_RadSpec!W17))*1,".")</f>
        <v>2569.7533173076845</v>
      </c>
      <c r="W17" s="58">
        <f>IFERROR((s_DL/(s_RadSpec!I17*s_EF_cw*(1/365)*s_ED_con*s_RadSpec!N17*s_ET_cw_o*(1/24)*s_RadSpec!S17))*1,".")</f>
        <v>30400.152661687054</v>
      </c>
      <c r="X17" s="65">
        <f>s_C*s_EF_cw*(1/365)*s_ED_con*(s_ET_cw_i+s_ET_cw_o)*(1/24)*s_RadSpec!T17*s_RadSpec!O17*1</f>
        <v>9.6948025785656786E-3</v>
      </c>
      <c r="Y17" s="65">
        <f>s_C*s_EF_cw*(1/365)*s_ED_con*(s_ET_cw_i+s_ET_cw_o)*(1/24)*s_RadSpec!U17*s_RadSpec!P17*1</f>
        <v>5.5471487734947431E-3</v>
      </c>
      <c r="Z17" s="65">
        <f>s_C*s_EF_cw*(1/365)*s_ED_con*(s_ET_cw_i+s_ET_cw_o)*(1/24)*s_RadSpec!V17*s_RadSpec!Q17*1</f>
        <v>7.3626792594178089E-3</v>
      </c>
      <c r="AA17" s="65">
        <f>s_C*s_EF_cw*(1/365)*s_ED_con*(s_ET_cw_i+s_ET_cw_o)*(1/24)*s_RadSpec!W17*s_RadSpec!R17*1</f>
        <v>8.2798230593607355E-3</v>
      </c>
      <c r="AB17" s="65">
        <f>s_C*s_EF_cw*(1/365)*s_ED_con*(s_ET_cw_i+s_ET_cw_o)*(1/24)*s_RadSpec!S17*s_RadSpec!N17*1</f>
        <v>2.8949659458211486E-3</v>
      </c>
      <c r="AC17" s="58">
        <f>IFERROR(s_DL/(s_RadSpec!F17*s_EF_cw*s_ED_con*s_ET_cw_o*(1/24)*s_IRA_cw),".")</f>
        <v>228.898426323319</v>
      </c>
      <c r="AD17" s="58">
        <f>IFERROR(s_DL/(s_RadSpec!H17*s_EF_cw*(1/365)*s_ED_con*s_ET_cw_o*(1/24)*s_GSF_a),".")</f>
        <v>2.8165210178058144E-2</v>
      </c>
      <c r="AE17" s="58">
        <f t="shared" si="8"/>
        <v>2.8161744966528717E-2</v>
      </c>
      <c r="AF17" s="65">
        <f t="shared" si="6"/>
        <v>2343.75</v>
      </c>
      <c r="AG17" s="65">
        <f t="shared" si="7"/>
        <v>0.42808219178082196</v>
      </c>
      <c r="AH17" s="61"/>
    </row>
    <row r="18" spans="1:34" x14ac:dyDescent="0.25">
      <c r="A18" s="64" t="s">
        <v>16</v>
      </c>
      <c r="B18" s="61" t="s">
        <v>274</v>
      </c>
      <c r="C18" s="58">
        <f>IFERROR((s_DL/(s_RadSpec!G18*s_EF_cw*s_ED_con*s_IRS_cw*(1/1000)))*1,".")</f>
        <v>297.81847963666144</v>
      </c>
      <c r="D18" s="58">
        <f>IFERROR(IF(A18="H-3",(s_DL/(s_RadSpec!F18*s_EF_cw*s_ED_con*s_ET_cw_o*(1/24)*s_IRA_cw*(1/17)*1000))*1,(s_DL/(s_RadSpec!F18*s_EF_cw*s_ED_con*s_ET_cw_o*(1/24)*s_IRA_cw*(1/s_PEFsc)*1000))*1),".")</f>
        <v>313.21902482664456</v>
      </c>
      <c r="E18" s="58">
        <f>IFERROR((s_DL/(s_RadSpec!E18*s_EF_cw*(1/365)*s_ED_con*s_RadSpec!O18*s_ET_cw_o*(1/24)*s_RadSpec!T18))*1,".")</f>
        <v>23281038.307474419</v>
      </c>
      <c r="F18" s="58">
        <f t="shared" si="0"/>
        <v>152.66133650170889</v>
      </c>
      <c r="G18" s="65">
        <f t="shared" si="1"/>
        <v>18.75</v>
      </c>
      <c r="H18" s="65">
        <f t="shared" si="2"/>
        <v>4.6093989487085221</v>
      </c>
      <c r="I18" s="65">
        <f>s_C*s_EF_cw*(1/365)*s_ED_con*(s_ET_cw_i+s_ET_cw_o)*(1/24)*s_RadSpec!T18*s_RadSpec!O18*1</f>
        <v>1.9035042393337757E-2</v>
      </c>
      <c r="J18" s="58"/>
      <c r="K18" s="58">
        <f>IFERROR((s_DL/(s_RadSpec!G18*s_EF_cw*s_ED_con*s_IRS_cw*(1/1000)))*1,".")</f>
        <v>297.81847963666144</v>
      </c>
      <c r="L18" s="58">
        <f>IFERROR(IF(A18="H-3",(s_DL/(s_RadSpec!F18*s_EF_cw*s_ED_con*s_ET_cw_o*(1/24)*s_IRA_cw*(1/17)*1000))*1,(s_DL/(s_RadSpec!F18*s_EF_cw*s_ED_con*s_ET_cw_o*(1/24)*s_IRA_cw*(1/s_PEF__sc)*1000))*1),".")</f>
        <v>1969.9587138792574</v>
      </c>
      <c r="M18" s="58">
        <f>IFERROR((s_DL/(s_RadSpec!E18*s_EF_cw*(1/365)*s_ED_con*s_RadSpec!O18*s_ET_cw_o*(1/24)*s_RadSpec!T18))*1,".")</f>
        <v>23281038.307474419</v>
      </c>
      <c r="N18" s="58">
        <f t="shared" si="3"/>
        <v>258.70424632397413</v>
      </c>
      <c r="O18" s="65">
        <f t="shared" si="4"/>
        <v>18.75</v>
      </c>
      <c r="P18" s="65">
        <f t="shared" si="5"/>
        <v>0.73288411253472296</v>
      </c>
      <c r="Q18" s="65">
        <f>s_C*s_EF_cw*(1/365)*s_ED_con*(s_ET_cw_i+s_ET_cw_o)*(1/24)*s_RadSpec!T18*s_RadSpec!O18*1</f>
        <v>1.9035042393337757E-2</v>
      </c>
      <c r="R18" s="58"/>
      <c r="S18" s="58">
        <f>IFERROR((s_DL/(s_RadSpec!E18*s_EF_cw*(1/365)*s_ED_con*s_RadSpec!O18*s_ET_cw_o*(1/24)*s_RadSpec!T18))*1,".")</f>
        <v>23281038.307474419</v>
      </c>
      <c r="T18" s="58">
        <f>IFERROR((s_DL/(s_RadSpec!K18*s_EF_cw*(1/365)*s_ED_con*s_RadSpec!P18*s_ET_cw_o*(1/24)*s_RadSpec!U18))*1,".")</f>
        <v>237407132.41313675</v>
      </c>
      <c r="U18" s="58">
        <f>IFERROR((s_DL/(s_RadSpec!L18*s_EF_cw*(1/365)*s_ED_con*s_RadSpec!Q18*s_ET_cw_o*(1/24)*s_RadSpec!V18))*1,".")</f>
        <v>57991384.499919012</v>
      </c>
      <c r="V18" s="58">
        <f>IFERROR((s_DL/(s_RadSpec!M18*s_EF_cw*(1/365)*s_ED_con*s_RadSpec!R18*s_ET_cw_o*(1/24)*s_RadSpec!W18))*1,".")</f>
        <v>30575305.977048028</v>
      </c>
      <c r="W18" s="58">
        <f>IFERROR((s_DL/(s_RadSpec!I18*s_EF_cw*(1/365)*s_ED_con*s_RadSpec!N18*s_ET_cw_o*(1/24)*s_RadSpec!S18))*1,".")</f>
        <v>409849890.93111241</v>
      </c>
      <c r="X18" s="65">
        <f>s_C*s_EF_cw*(1/365)*s_ED_con*(s_ET_cw_i+s_ET_cw_o)*(1/24)*s_RadSpec!T18*s_RadSpec!O18*1</f>
        <v>1.9035042393337757E-2</v>
      </c>
      <c r="Y18" s="65">
        <f>s_C*s_EF_cw*(1/365)*s_ED_con*(s_ET_cw_i+s_ET_cw_o)*(1/24)*s_RadSpec!U18*s_RadSpec!P18*1</f>
        <v>9.6199266015043056E-3</v>
      </c>
      <c r="Z18" s="65">
        <f>s_C*s_EF_cw*(1/365)*s_ED_con*(s_ET_cw_i+s_ET_cw_o)*(1/24)*s_RadSpec!V18*s_RadSpec!Q18*1</f>
        <v>1.3736951905246157E-2</v>
      </c>
      <c r="AA18" s="65">
        <f>s_C*s_EF_cw*(1/365)*s_ED_con*(s_ET_cw_i+s_ET_cw_o)*(1/24)*s_RadSpec!W18*s_RadSpec!R18*1</f>
        <v>1.6580147815257996E-2</v>
      </c>
      <c r="AB18" s="65">
        <f>s_C*s_EF_cw*(1/365)*s_ED_con*(s_ET_cw_i+s_ET_cw_o)*(1/24)*s_RadSpec!S18*s_RadSpec!N18*1</f>
        <v>5.6593916879498505E-3</v>
      </c>
      <c r="AC18" s="58">
        <f>IFERROR(s_DL/(s_RadSpec!F18*s_EF_cw*s_ED_con*s_ET_cw_o*(1/24)*s_IRA_cw),".")</f>
        <v>0.61600061600061595</v>
      </c>
      <c r="AD18" s="58">
        <f>IFERROR(s_DL/(s_RadSpec!H18*s_EF_cw*(1/365)*s_ED_con*s_ET_cw_o*(1/24)*s_GSF_a),".")</f>
        <v>702.54793927291087</v>
      </c>
      <c r="AE18" s="58">
        <f t="shared" si="8"/>
        <v>0.61546097405172262</v>
      </c>
      <c r="AF18" s="65">
        <f t="shared" si="6"/>
        <v>2343.75</v>
      </c>
      <c r="AG18" s="65">
        <f t="shared" si="7"/>
        <v>0.42808219178082196</v>
      </c>
      <c r="AH18" s="61"/>
    </row>
    <row r="19" spans="1:34" x14ac:dyDescent="0.25">
      <c r="A19" s="64" t="s">
        <v>17</v>
      </c>
      <c r="B19" s="61" t="s">
        <v>274</v>
      </c>
      <c r="C19" s="58" t="str">
        <f>IFERROR((s_DL/(s_RadSpec!G19*s_EF_cw*s_ED_con*s_IRS_cw*(1/1000)))*1,".")</f>
        <v>.</v>
      </c>
      <c r="D19" s="58" t="str">
        <f>IFERROR(IF(A19="H-3",(s_DL/(s_RadSpec!F19*s_EF_cw*s_ED_con*s_ET_cw_o*(1/24)*s_IRA_cw*(1/17)*1000))*1,(s_DL/(s_RadSpec!F19*s_EF_cw*s_ED_con*s_ET_cw_o*(1/24)*s_IRA_cw*(1/s_PEFsc)*1000))*1),".")</f>
        <v>.</v>
      </c>
      <c r="E19" s="58">
        <f>IFERROR((s_DL/(s_RadSpec!E19*s_EF_cw*(1/365)*s_ED_con*s_RadSpec!O19*s_ET_cw_o*(1/24)*s_RadSpec!T19))*1,".")</f>
        <v>6184708.4803889999</v>
      </c>
      <c r="F19" s="58">
        <f t="shared" si="0"/>
        <v>6184708.4803889999</v>
      </c>
      <c r="G19" s="65">
        <f t="shared" si="1"/>
        <v>18.75</v>
      </c>
      <c r="H19" s="65">
        <f t="shared" si="2"/>
        <v>4.6093989487085221</v>
      </c>
      <c r="I19" s="65">
        <f>s_C*s_EF_cw*(1/365)*s_ED_con*(s_ET_cw_i+s_ET_cw_o)*(1/24)*s_RadSpec!T19*s_RadSpec!O19*1</f>
        <v>1.8654598825831703E-2</v>
      </c>
      <c r="J19" s="58"/>
      <c r="K19" s="58" t="str">
        <f>IFERROR((s_DL/(s_RadSpec!G19*s_EF_cw*s_ED_con*s_IRS_cw*(1/1000)))*1,".")</f>
        <v>.</v>
      </c>
      <c r="L19" s="58" t="str">
        <f>IFERROR(IF(A19="H-3",(s_DL/(s_RadSpec!F19*s_EF_cw*s_ED_con*s_ET_cw_o*(1/24)*s_IRA_cw*(1/17)*1000))*1,(s_DL/(s_RadSpec!F19*s_EF_cw*s_ED_con*s_ET_cw_o*(1/24)*s_IRA_cw*(1/s_PEF__sc)*1000))*1),".")</f>
        <v>.</v>
      </c>
      <c r="M19" s="58">
        <f>IFERROR((s_DL/(s_RadSpec!E19*s_EF_cw*(1/365)*s_ED_con*s_RadSpec!O19*s_ET_cw_o*(1/24)*s_RadSpec!T19))*1,".")</f>
        <v>6184708.4803889999</v>
      </c>
      <c r="N19" s="58">
        <f t="shared" si="3"/>
        <v>6184708.4803889999</v>
      </c>
      <c r="O19" s="65">
        <f t="shared" si="4"/>
        <v>18.75</v>
      </c>
      <c r="P19" s="65">
        <f t="shared" si="5"/>
        <v>0.73288411253472296</v>
      </c>
      <c r="Q19" s="65">
        <f>s_C*s_EF_cw*(1/365)*s_ED_con*(s_ET_cw_i+s_ET_cw_o)*(1/24)*s_RadSpec!T19*s_RadSpec!O19*1</f>
        <v>1.8654598825831703E-2</v>
      </c>
      <c r="R19" s="58"/>
      <c r="S19" s="58">
        <f>IFERROR((s_DL/(s_RadSpec!E19*s_EF_cw*(1/365)*s_ED_con*s_RadSpec!O19*s_ET_cw_o*(1/24)*s_RadSpec!T19))*1,".")</f>
        <v>6184708.4803889999</v>
      </c>
      <c r="T19" s="58">
        <f>IFERROR((s_DL/(s_RadSpec!K19*s_EF_cw*(1/365)*s_ED_con*s_RadSpec!P19*s_ET_cw_o*(1/24)*s_RadSpec!U19))*1,".")</f>
        <v>62962197.629166968</v>
      </c>
      <c r="U19" s="58">
        <f>IFERROR((s_DL/(s_RadSpec!L19*s_EF_cw*(1/365)*s_ED_con*s_RadSpec!Q19*s_ET_cw_o*(1/24)*s_RadSpec!V19))*1,".")</f>
        <v>15245515.001868177</v>
      </c>
      <c r="V19" s="58">
        <f>IFERROR((s_DL/(s_RadSpec!M19*s_EF_cw*(1/365)*s_ED_con*s_RadSpec!R19*s_ET_cw_o*(1/24)*s_RadSpec!W19))*1,".")</f>
        <v>8076788.2128254939</v>
      </c>
      <c r="W19" s="58">
        <f>IFERROR((s_DL/(s_RadSpec!I19*s_EF_cw*(1/365)*s_ED_con*s_RadSpec!N19*s_ET_cw_o*(1/24)*s_RadSpec!S19))*1,".")</f>
        <v>109678764.46479821</v>
      </c>
      <c r="X19" s="65">
        <f>s_C*s_EF_cw*(1/365)*s_ED_con*(s_ET_cw_i+s_ET_cw_o)*(1/24)*s_RadSpec!T19*s_RadSpec!O19*1</f>
        <v>1.8654598825831703E-2</v>
      </c>
      <c r="Y19" s="65">
        <f>s_C*s_EF_cw*(1/365)*s_ED_con*(s_ET_cw_i+s_ET_cw_o)*(1/24)*s_RadSpec!U19*s_RadSpec!P19*1</f>
        <v>9.4053469224995301E-3</v>
      </c>
      <c r="Z19" s="65">
        <f>s_C*s_EF_cw*(1/365)*s_ED_con*(s_ET_cw_i+s_ET_cw_o)*(1/24)*s_RadSpec!V19*s_RadSpec!Q19*1</f>
        <v>1.35680287903413E-2</v>
      </c>
      <c r="AA19" s="65">
        <f>s_C*s_EF_cw*(1/365)*s_ED_con*(s_ET_cw_i+s_ET_cw_o)*(1/24)*s_RadSpec!W19*s_RadSpec!R19*1</f>
        <v>1.6245170354759402E-2</v>
      </c>
      <c r="AB19" s="65">
        <f>s_C*s_EF_cw*(1/365)*s_ED_con*(s_ET_cw_i+s_ET_cw_o)*(1/24)*s_RadSpec!S19*s_RadSpec!N19*1</f>
        <v>5.4617866543039996E-3</v>
      </c>
      <c r="AC19" s="58" t="str">
        <f>IFERROR(s_DL/(s_RadSpec!F19*s_EF_cw*s_ED_con*s_ET_cw_o*(1/24)*s_IRA_cw),".")</f>
        <v>.</v>
      </c>
      <c r="AD19" s="58">
        <f>IFERROR(s_DL/(s_RadSpec!H19*s_EF_cw*(1/365)*s_ED_con*s_ET_cw_o*(1/24)*s_GSF_a),".")</f>
        <v>182.82680291020199</v>
      </c>
      <c r="AE19" s="58">
        <f t="shared" si="8"/>
        <v>182.82680291020199</v>
      </c>
      <c r="AF19" s="65">
        <f t="shared" si="6"/>
        <v>2343.75</v>
      </c>
      <c r="AG19" s="65">
        <f t="shared" si="7"/>
        <v>0.42808219178082196</v>
      </c>
      <c r="AH19" s="61"/>
    </row>
    <row r="20" spans="1:34" x14ac:dyDescent="0.25">
      <c r="A20" s="64" t="s">
        <v>18</v>
      </c>
      <c r="B20" s="61" t="s">
        <v>274</v>
      </c>
      <c r="C20" s="58" t="str">
        <f>IFERROR((s_DL/(s_RadSpec!G20*s_EF_cw*s_ED_con*s_IRS_cw*(1/1000)))*1,".")</f>
        <v>.</v>
      </c>
      <c r="D20" s="58" t="str">
        <f>IFERROR(IF(A20="H-3",(s_DL/(s_RadSpec!F20*s_EF_cw*s_ED_con*s_ET_cw_o*(1/24)*s_IRA_cw*(1/17)*1000))*1,(s_DL/(s_RadSpec!F20*s_EF_cw*s_ED_con*s_ET_cw_o*(1/24)*s_IRA_cw*(1/s_PEFsc)*1000))*1),".")</f>
        <v>.</v>
      </c>
      <c r="E20" s="58">
        <f>IFERROR((s_DL/(s_RadSpec!E20*s_EF_cw*(1/365)*s_ED_con*s_RadSpec!O20*s_ET_cw_o*(1/24)*s_RadSpec!T20))*1,".")</f>
        <v>2744937.1015431988</v>
      </c>
      <c r="F20" s="58">
        <f t="shared" si="0"/>
        <v>2744937.1015431988</v>
      </c>
      <c r="G20" s="65">
        <f t="shared" si="1"/>
        <v>18.75</v>
      </c>
      <c r="H20" s="65">
        <f t="shared" si="2"/>
        <v>4.6093989487085221</v>
      </c>
      <c r="I20" s="65">
        <f>s_C*s_EF_cw*(1/365)*s_ED_con*(s_ET_cw_i+s_ET_cw_o)*(1/24)*s_RadSpec!T20*s_RadSpec!O20*1</f>
        <v>1.8971322906369166E-2</v>
      </c>
      <c r="J20" s="58"/>
      <c r="K20" s="58" t="str">
        <f>IFERROR((s_DL/(s_RadSpec!G20*s_EF_cw*s_ED_con*s_IRS_cw*(1/1000)))*1,".")</f>
        <v>.</v>
      </c>
      <c r="L20" s="58" t="str">
        <f>IFERROR(IF(A20="H-3",(s_DL/(s_RadSpec!F20*s_EF_cw*s_ED_con*s_ET_cw_o*(1/24)*s_IRA_cw*(1/17)*1000))*1,(s_DL/(s_RadSpec!F20*s_EF_cw*s_ED_con*s_ET_cw_o*(1/24)*s_IRA_cw*(1/s_PEF__sc)*1000))*1),".")</f>
        <v>.</v>
      </c>
      <c r="M20" s="58">
        <f>IFERROR((s_DL/(s_RadSpec!E20*s_EF_cw*(1/365)*s_ED_con*s_RadSpec!O20*s_ET_cw_o*(1/24)*s_RadSpec!T20))*1,".")</f>
        <v>2744937.1015431988</v>
      </c>
      <c r="N20" s="58">
        <f t="shared" si="3"/>
        <v>2744937.1015431988</v>
      </c>
      <c r="O20" s="65">
        <f t="shared" si="4"/>
        <v>18.75</v>
      </c>
      <c r="P20" s="65">
        <f t="shared" si="5"/>
        <v>0.73288411253472296</v>
      </c>
      <c r="Q20" s="65">
        <f>s_C*s_EF_cw*(1/365)*s_ED_con*(s_ET_cw_i+s_ET_cw_o)*(1/24)*s_RadSpec!T20*s_RadSpec!O20*1</f>
        <v>1.8971322906369166E-2</v>
      </c>
      <c r="R20" s="58"/>
      <c r="S20" s="58">
        <f>IFERROR((s_DL/(s_RadSpec!E20*s_EF_cw*(1/365)*s_ED_con*s_RadSpec!O20*s_ET_cw_o*(1/24)*s_RadSpec!T20))*1,".")</f>
        <v>2744937.1015431988</v>
      </c>
      <c r="T20" s="58">
        <f>IFERROR((s_DL/(s_RadSpec!K20*s_EF_cw*(1/365)*s_ED_con*s_RadSpec!P20*s_ET_cw_o*(1/24)*s_RadSpec!U20))*1,".")</f>
        <v>27824238.313547663</v>
      </c>
      <c r="U20" s="58">
        <f>IFERROR((s_DL/(s_RadSpec!L20*s_EF_cw*(1/365)*s_ED_con*s_RadSpec!Q20*s_ET_cw_o*(1/24)*s_RadSpec!V20))*1,".")</f>
        <v>6807007.3011598326</v>
      </c>
      <c r="V20" s="58">
        <f>IFERROR((s_DL/(s_RadSpec!M20*s_EF_cw*(1/365)*s_ED_con*s_RadSpec!R20*s_ET_cw_o*(1/24)*s_RadSpec!W20))*1,".")</f>
        <v>3616563.5141008222</v>
      </c>
      <c r="W20" s="58">
        <f>IFERROR((s_DL/(s_RadSpec!I20*s_EF_cw*(1/365)*s_ED_con*s_RadSpec!N20*s_ET_cw_o*(1/24)*s_RadSpec!S20))*1,".")</f>
        <v>48132758.569572382</v>
      </c>
      <c r="X20" s="65">
        <f>s_C*s_EF_cw*(1/365)*s_ED_con*(s_ET_cw_i+s_ET_cw_o)*(1/24)*s_RadSpec!T20*s_RadSpec!O20*1</f>
        <v>1.8971322906369166E-2</v>
      </c>
      <c r="Y20" s="65">
        <f>s_C*s_EF_cw*(1/365)*s_ED_con*(s_ET_cw_i+s_ET_cw_o)*(1/24)*s_RadSpec!U20*s_RadSpec!P20*1</f>
        <v>9.6198842848634388E-3</v>
      </c>
      <c r="Z20" s="65">
        <f>s_C*s_EF_cw*(1/365)*s_ED_con*(s_ET_cw_i+s_ET_cw_o)*(1/24)*s_RadSpec!V20*s_RadSpec!Q20*1</f>
        <v>1.3748992747784045E-2</v>
      </c>
      <c r="AA20" s="65">
        <f>s_C*s_EF_cw*(1/365)*s_ED_con*(s_ET_cw_i+s_ET_cw_o)*(1/24)*s_RadSpec!W20*s_RadSpec!R20*1</f>
        <v>1.6374143835616434E-2</v>
      </c>
      <c r="AB20" s="65">
        <f>s_C*s_EF_cw*(1/365)*s_ED_con*(s_ET_cw_i+s_ET_cw_o)*(1/24)*s_RadSpec!S20*s_RadSpec!N20*1</f>
        <v>5.645598806455987E-3</v>
      </c>
      <c r="AC20" s="58" t="str">
        <f>IFERROR(s_DL/(s_RadSpec!F20*s_EF_cw*s_ED_con*s_ET_cw_o*(1/24)*s_IRA_cw),".")</f>
        <v>.</v>
      </c>
      <c r="AD20" s="58">
        <f>IFERROR(s_DL/(s_RadSpec!H20*s_EF_cw*(1/365)*s_ED_con*s_ET_cw_o*(1/24)*s_GSF_a),".")</f>
        <v>82.272061309590896</v>
      </c>
      <c r="AE20" s="58">
        <f t="shared" si="8"/>
        <v>82.272061309590896</v>
      </c>
      <c r="AF20" s="65">
        <f t="shared" si="6"/>
        <v>2343.75</v>
      </c>
      <c r="AG20" s="65">
        <f t="shared" si="7"/>
        <v>0.42808219178082196</v>
      </c>
      <c r="AH20" s="61"/>
    </row>
    <row r="21" spans="1:34" x14ac:dyDescent="0.25">
      <c r="A21" s="64" t="s">
        <v>19</v>
      </c>
      <c r="B21" s="61" t="s">
        <v>274</v>
      </c>
      <c r="C21" s="58" t="str">
        <f>IFERROR((s_DL/(s_RadSpec!G21*s_EF_cw*s_ED_con*s_IRS_cw*(1/1000)))*1,".")</f>
        <v>.</v>
      </c>
      <c r="D21" s="58">
        <f>IFERROR(IF(A21="H-3",(s_DL/(s_RadSpec!F21*s_EF_cw*s_ED_con*s_ET_cw_o*(1/24)*s_IRA_cw*(1/17)*1000))*1,(s_DL/(s_RadSpec!F21*s_EF_cw*s_ED_con*s_ET_cw_o*(1/24)*s_IRA_cw*(1/s_PEFsc)*1000))*1),".")</f>
        <v>711771.73673204414</v>
      </c>
      <c r="E21" s="58" t="str">
        <f>IFERROR((s_DL/(s_RadSpec!E21*s_EF_cw*(1/365)*s_ED_con*s_RadSpec!O21*s_ET_cw_o*(1/24)*s_RadSpec!T21))*1,".")</f>
        <v>.</v>
      </c>
      <c r="F21" s="58">
        <f t="shared" si="0"/>
        <v>711771.73673204414</v>
      </c>
      <c r="G21" s="65">
        <f t="shared" si="1"/>
        <v>18.75</v>
      </c>
      <c r="H21" s="65">
        <f t="shared" si="2"/>
        <v>4.6093989487085221</v>
      </c>
      <c r="I21" s="65">
        <f>s_C*s_EF_cw*(1/365)*s_ED_con*(s_ET_cw_i+s_ET_cw_o)*(1/24)*s_RadSpec!T21*s_RadSpec!O21*1</f>
        <v>0</v>
      </c>
      <c r="J21" s="58"/>
      <c r="K21" s="58" t="str">
        <f>IFERROR((s_DL/(s_RadSpec!G21*s_EF_cw*s_ED_con*s_IRS_cw*(1/1000)))*1,".")</f>
        <v>.</v>
      </c>
      <c r="L21" s="58">
        <f>IFERROR(IF(A21="H-3",(s_DL/(s_RadSpec!F21*s_EF_cw*s_ED_con*s_ET_cw_o*(1/24)*s_IRA_cw*(1/17)*1000))*1,(s_DL/(s_RadSpec!F21*s_EF_cw*s_ED_con*s_ET_cw_o*(1/24)*s_IRA_cw*(1/s_PEF__sc)*1000))*1),".")</f>
        <v>4476614.8411460929</v>
      </c>
      <c r="M21" s="58" t="str">
        <f>IFERROR((s_DL/(s_RadSpec!E21*s_EF_cw*(1/365)*s_ED_con*s_RadSpec!O21*s_ET_cw_o*(1/24)*s_RadSpec!T21))*1,".")</f>
        <v>.</v>
      </c>
      <c r="N21" s="58">
        <f t="shared" si="3"/>
        <v>4476614.8411460929</v>
      </c>
      <c r="O21" s="65">
        <f t="shared" si="4"/>
        <v>18.75</v>
      </c>
      <c r="P21" s="65">
        <f t="shared" si="5"/>
        <v>0.73288411253472296</v>
      </c>
      <c r="Q21" s="65">
        <f>s_C*s_EF_cw*(1/365)*s_ED_con*(s_ET_cw_i+s_ET_cw_o)*(1/24)*s_RadSpec!T21*s_RadSpec!O21*1</f>
        <v>0</v>
      </c>
      <c r="R21" s="58"/>
      <c r="S21" s="58" t="str">
        <f>IFERROR((s_DL/(s_RadSpec!E21*s_EF_cw*(1/365)*s_ED_con*s_RadSpec!O21*s_ET_cw_o*(1/24)*s_RadSpec!T21))*1,".")</f>
        <v>.</v>
      </c>
      <c r="T21" s="58" t="str">
        <f>IFERROR((s_DL/(s_RadSpec!K21*s_EF_cw*(1/365)*s_ED_con*s_RadSpec!P21*s_ET_cw_o*(1/24)*s_RadSpec!U21))*1,".")</f>
        <v>.</v>
      </c>
      <c r="U21" s="58" t="str">
        <f>IFERROR((s_DL/(s_RadSpec!L21*s_EF_cw*(1/365)*s_ED_con*s_RadSpec!Q21*s_ET_cw_o*(1/24)*s_RadSpec!V21))*1,".")</f>
        <v>.</v>
      </c>
      <c r="V21" s="58" t="str">
        <f>IFERROR((s_DL/(s_RadSpec!M21*s_EF_cw*(1/365)*s_ED_con*s_RadSpec!R21*s_ET_cw_o*(1/24)*s_RadSpec!W21))*1,".")</f>
        <v>.</v>
      </c>
      <c r="W21" s="58" t="str">
        <f>IFERROR((s_DL/(s_RadSpec!I21*s_EF_cw*(1/365)*s_ED_con*s_RadSpec!N21*s_ET_cw_o*(1/24)*s_RadSpec!S21))*1,".")</f>
        <v>.</v>
      </c>
      <c r="X21" s="65">
        <f>s_C*s_EF_cw*(1/365)*s_ED_con*(s_ET_cw_i+s_ET_cw_o)*(1/24)*s_RadSpec!T21*s_RadSpec!O21*1</f>
        <v>0</v>
      </c>
      <c r="Y21" s="65">
        <f>s_C*s_EF_cw*(1/365)*s_ED_con*(s_ET_cw_i+s_ET_cw_o)*(1/24)*s_RadSpec!U21*s_RadSpec!P21*1</f>
        <v>0</v>
      </c>
      <c r="Z21" s="65">
        <f>s_C*s_EF_cw*(1/365)*s_ED_con*(s_ET_cw_i+s_ET_cw_o)*(1/24)*s_RadSpec!V21*s_RadSpec!Q21*1</f>
        <v>0</v>
      </c>
      <c r="AA21" s="65">
        <f>s_C*s_EF_cw*(1/365)*s_ED_con*(s_ET_cw_i+s_ET_cw_o)*(1/24)*s_RadSpec!W21*s_RadSpec!R21*1</f>
        <v>0</v>
      </c>
      <c r="AB21" s="65">
        <f>s_C*s_EF_cw*(1/365)*s_ED_con*(s_ET_cw_i+s_ET_cw_o)*(1/24)*s_RadSpec!S21*s_RadSpec!N21*1</f>
        <v>0</v>
      </c>
      <c r="AC21" s="58">
        <f>IFERROR(s_DL/(s_RadSpec!F21*s_EF_cw*s_ED_con*s_ET_cw_o*(1/24)*s_IRA_cw),".")</f>
        <v>1399.8250218722662</v>
      </c>
      <c r="AD21" s="58">
        <f>IFERROR(s_DL/(s_RadSpec!H21*s_EF_cw*(1/365)*s_ED_con*s_ET_cw_o*(1/24)*s_GSF_a),".")</f>
        <v>119325.89044902497</v>
      </c>
      <c r="AE21" s="58">
        <f t="shared" si="8"/>
        <v>1383.5939307230733</v>
      </c>
      <c r="AF21" s="65">
        <f t="shared" si="6"/>
        <v>2343.75</v>
      </c>
      <c r="AG21" s="65">
        <f t="shared" si="7"/>
        <v>0.42808219178082196</v>
      </c>
      <c r="AH21" s="61"/>
    </row>
    <row r="22" spans="1:34" x14ac:dyDescent="0.25">
      <c r="A22" s="64" t="s">
        <v>20</v>
      </c>
      <c r="B22" s="61" t="s">
        <v>274</v>
      </c>
      <c r="C22" s="58">
        <f>IFERROR((s_DL/(s_RadSpec!G22*s_EF_cw*s_ED_con*s_IRS_cw*(1/1000)))*1,".")</f>
        <v>3618.0759072325336</v>
      </c>
      <c r="D22" s="58">
        <f>IFERROR(IF(A22="H-3",(s_DL/(s_RadSpec!F22*s_EF_cw*s_ED_con*s_ET_cw_o*(1/24)*s_IRA_cw*(1/17)*1000))*1,(s_DL/(s_RadSpec!F22*s_EF_cw*s_ED_con*s_ET_cw_o*(1/24)*s_IRA_cw*(1/s_PEFsc)*1000))*1),".")</f>
        <v>174.30024211518389</v>
      </c>
      <c r="E22" s="58">
        <f>IFERROR((s_DL/(s_RadSpec!E22*s_EF_cw*(1/365)*s_ED_con*s_RadSpec!O22*s_ET_cw_o*(1/24)*s_RadSpec!T22))*1,".")</f>
        <v>628988742209.32263</v>
      </c>
      <c r="F22" s="58">
        <f t="shared" si="0"/>
        <v>166.28928186975554</v>
      </c>
      <c r="G22" s="65">
        <f t="shared" si="1"/>
        <v>18.75</v>
      </c>
      <c r="H22" s="65">
        <f t="shared" si="2"/>
        <v>4.6093989487085221</v>
      </c>
      <c r="I22" s="65">
        <f>s_C*s_EF_cw*(1/365)*s_ED_con*(s_ET_cw_i+s_ET_cw_o)*(1/24)*s_RadSpec!T22*s_RadSpec!O22*1</f>
        <v>4.4606883849430176E-9</v>
      </c>
      <c r="J22" s="58"/>
      <c r="K22" s="58">
        <f>IFERROR((s_DL/(s_RadSpec!G22*s_EF_cw*s_ED_con*s_IRS_cw*(1/1000)))*1,".")</f>
        <v>3618.0759072325336</v>
      </c>
      <c r="L22" s="58">
        <f>IFERROR(IF(A22="H-3",(s_DL/(s_RadSpec!F22*s_EF_cw*s_ED_con*s_ET_cw_o*(1/24)*s_IRA_cw*(1/17)*1000))*1,(s_DL/(s_RadSpec!F22*s_EF_cw*s_ED_con*s_ET_cw_o*(1/24)*s_IRA_cw*(1/s_PEF__sc)*1000))*1),".")</f>
        <v>1096.2433746676488</v>
      </c>
      <c r="M22" s="58">
        <f>IFERROR((s_DL/(s_RadSpec!E22*s_EF_cw*(1/365)*s_ED_con*s_RadSpec!O22*s_ET_cw_o*(1/24)*s_RadSpec!T22))*1,".")</f>
        <v>628988742209.32263</v>
      </c>
      <c r="N22" s="58">
        <f t="shared" si="3"/>
        <v>841.3286202890273</v>
      </c>
      <c r="O22" s="65">
        <f t="shared" si="4"/>
        <v>18.75</v>
      </c>
      <c r="P22" s="65">
        <f t="shared" si="5"/>
        <v>0.73288411253472296</v>
      </c>
      <c r="Q22" s="65">
        <f>s_C*s_EF_cw*(1/365)*s_ED_con*(s_ET_cw_i+s_ET_cw_o)*(1/24)*s_RadSpec!T22*s_RadSpec!O22*1</f>
        <v>4.4606883849430176E-9</v>
      </c>
      <c r="R22" s="58"/>
      <c r="S22" s="58">
        <f>IFERROR((s_DL/(s_RadSpec!E22*s_EF_cw*(1/365)*s_ED_con*s_RadSpec!O22*s_ET_cw_o*(1/24)*s_RadSpec!T22))*1,".")</f>
        <v>628988742209.32263</v>
      </c>
      <c r="T22" s="58">
        <f>IFERROR((s_DL/(s_RadSpec!K22*s_EF_cw*(1/365)*s_ED_con*s_RadSpec!P22*s_ET_cw_o*(1/24)*s_RadSpec!U22))*1,".")</f>
        <v>794570943606.79163</v>
      </c>
      <c r="U22" s="58">
        <f>IFERROR((s_DL/(s_RadSpec!L22*s_EF_cw*(1/365)*s_ED_con*s_RadSpec!Q22*s_ET_cw_o*(1/24)*s_RadSpec!V22))*1,".")</f>
        <v>444659710547.27161</v>
      </c>
      <c r="V22" s="58">
        <f>IFERROR((s_DL/(s_RadSpec!M22*s_EF_cw*(1/365)*s_ED_con*s_RadSpec!R22*s_ET_cw_o*(1/24)*s_RadSpec!W22))*1,".")</f>
        <v>456288460224.328</v>
      </c>
      <c r="W22" s="58">
        <f>IFERROR((s_DL/(s_RadSpec!I22*s_EF_cw*(1/365)*s_ED_con*s_RadSpec!N22*s_ET_cw_o*(1/24)*s_RadSpec!S22))*1,".")</f>
        <v>2243480667052.6235</v>
      </c>
      <c r="X22" s="65">
        <f>s_C*s_EF_cw*(1/365)*s_ED_con*(s_ET_cw_i+s_ET_cw_o)*(1/24)*s_RadSpec!T22*s_RadSpec!O22*1</f>
        <v>4.4606883849430176E-9</v>
      </c>
      <c r="Y22" s="65">
        <f>s_C*s_EF_cw*(1/365)*s_ED_con*(s_ET_cw_i+s_ET_cw_o)*(1/24)*s_RadSpec!U22*s_RadSpec!P22*1</f>
        <v>4.8680424708458494E-9</v>
      </c>
      <c r="Z22" s="65">
        <f>s_C*s_EF_cw*(1/365)*s_ED_con*(s_ET_cw_i+s_ET_cw_o)*(1/24)*s_RadSpec!V22*s_RadSpec!Q22*1</f>
        <v>6.3363877576206346E-9</v>
      </c>
      <c r="AA22" s="65">
        <f>s_C*s_EF_cw*(1/365)*s_ED_con*(s_ET_cw_i+s_ET_cw_o)*(1/24)*s_RadSpec!W22*s_RadSpec!R22*1</f>
        <v>6.1490110340586923E-9</v>
      </c>
      <c r="AB22" s="65">
        <f>s_C*s_EF_cw*(1/365)*s_ED_con*(s_ET_cw_i+s_ET_cw_o)*(1/24)*s_RadSpec!S22*s_RadSpec!N22*1</f>
        <v>8.6658363023224808E-10</v>
      </c>
      <c r="AC22" s="58">
        <f>IFERROR(s_DL/(s_RadSpec!F22*s_EF_cw*s_ED_con*s_ET_cw_o*(1/24)*s_IRA_cw),".")</f>
        <v>0.34279225717989104</v>
      </c>
      <c r="AD22" s="58">
        <f>IFERROR(s_DL/(s_RadSpec!H22*s_EF_cw*(1/365)*s_ED_con*s_ET_cw_o*(1/24)*s_GSF_a),".")</f>
        <v>1.2657240201475524</v>
      </c>
      <c r="AE22" s="58">
        <f t="shared" si="8"/>
        <v>0.26973951084541059</v>
      </c>
      <c r="AF22" s="65">
        <f t="shared" si="6"/>
        <v>2343.75</v>
      </c>
      <c r="AG22" s="65">
        <f t="shared" si="7"/>
        <v>0.42808219178082196</v>
      </c>
      <c r="AH22" s="61"/>
    </row>
    <row r="23" spans="1:34" x14ac:dyDescent="0.25">
      <c r="A23" s="66" t="s">
        <v>21</v>
      </c>
      <c r="B23" s="61" t="s">
        <v>261</v>
      </c>
      <c r="C23" s="58">
        <f>IFERROR((s_DL/(s_RadSpec!G23*s_EF_cw*s_ED_con*s_IRS_cw*(1/1000)))*1,".")</f>
        <v>1287.0012870012868</v>
      </c>
      <c r="D23" s="58">
        <f>IFERROR(IF(A23="H-3",(s_DL/(s_RadSpec!F23*s_EF_cw*s_ED_con*s_ET_cw_o*(1/24)*s_IRA_cw*(1/17)*1000))*1,(s_DL/(s_RadSpec!F23*s_EF_cw*s_ED_con*s_ET_cw_o*(1/24)*s_IRA_cw*(1/s_PEFsc)*1000))*1),".")</f>
        <v>142.31699380472779</v>
      </c>
      <c r="E23" s="58">
        <f>IFERROR((s_DL/(s_RadSpec!E23*s_EF_cw*(1/365)*s_ED_con*s_RadSpec!O23*s_ET_cw_o*(1/24)*s_RadSpec!T23))*1,".")</f>
        <v>40416.84079243194</v>
      </c>
      <c r="F23" s="58">
        <f t="shared" si="0"/>
        <v>127.74149342136016</v>
      </c>
      <c r="G23" s="65">
        <f t="shared" si="1"/>
        <v>18.75</v>
      </c>
      <c r="H23" s="65">
        <f t="shared" si="2"/>
        <v>4.6093989487085221</v>
      </c>
      <c r="I23" s="65">
        <f>s_C*s_EF_cw*(1/365)*s_ED_con*(s_ET_cw_i+s_ET_cw_o)*(1/24)*s_RadSpec!T23*s_RadSpec!O23*1</f>
        <v>1.947833594077919E-2</v>
      </c>
      <c r="J23" s="58"/>
      <c r="K23" s="58">
        <f>IFERROR((s_DL/(s_RadSpec!G23*s_EF_cw*s_ED_con*s_IRS_cw*(1/1000)))*1,".")</f>
        <v>1287.0012870012868</v>
      </c>
      <c r="L23" s="58">
        <f>IFERROR(IF(A23="H-3",(s_DL/(s_RadSpec!F23*s_EF_cw*s_ED_con*s_ET_cw_o*(1/24)*s_IRA_cw*(1/17)*1000))*1,(s_DL/(s_RadSpec!F23*s_EF_cw*s_ED_con*s_ET_cw_o*(1/24)*s_IRA_cw*(1/s_PEF__sc)*1000))*1),".")</f>
        <v>895.0880369859151</v>
      </c>
      <c r="M23" s="58">
        <f>IFERROR((s_DL/(s_RadSpec!E23*s_EF_cw*(1/365)*s_ED_con*s_RadSpec!O23*s_ET_cw_o*(1/24)*s_RadSpec!T23))*1,".")</f>
        <v>40416.84079243194</v>
      </c>
      <c r="N23" s="58">
        <f t="shared" si="3"/>
        <v>521.11812911533366</v>
      </c>
      <c r="O23" s="65">
        <f t="shared" si="4"/>
        <v>18.75</v>
      </c>
      <c r="P23" s="65">
        <f t="shared" si="5"/>
        <v>0.73288411253472296</v>
      </c>
      <c r="Q23" s="65">
        <f>s_C*s_EF_cw*(1/365)*s_ED_con*(s_ET_cw_i+s_ET_cw_o)*(1/24)*s_RadSpec!T23*s_RadSpec!O23*1</f>
        <v>1.947833594077919E-2</v>
      </c>
      <c r="R23" s="58"/>
      <c r="S23" s="58">
        <f>IFERROR((s_DL/(s_RadSpec!E23*s_EF_cw*(1/365)*s_ED_con*s_RadSpec!O23*s_ET_cw_o*(1/24)*s_RadSpec!T23))*1,".")</f>
        <v>40416.84079243194</v>
      </c>
      <c r="T23" s="58">
        <f>IFERROR((s_DL/(s_RadSpec!K23*s_EF_cw*(1/365)*s_ED_con*s_RadSpec!P23*s_ET_cw_o*(1/24)*s_RadSpec!U23))*1,".")</f>
        <v>288449.65295484546</v>
      </c>
      <c r="U23" s="58">
        <f>IFERROR((s_DL/(s_RadSpec!L23*s_EF_cw*(1/365)*s_ED_con*s_RadSpec!Q23*s_ET_cw_o*(1/24)*s_RadSpec!V23))*1,".")</f>
        <v>73917.355451603144</v>
      </c>
      <c r="V23" s="58">
        <f>IFERROR((s_DL/(s_RadSpec!M23*s_EF_cw*(1/365)*s_ED_con*s_RadSpec!R23*s_ET_cw_o*(1/24)*s_RadSpec!W23))*1,".")</f>
        <v>42633.767769858168</v>
      </c>
      <c r="W23" s="58">
        <f>IFERROR((s_DL/(s_RadSpec!I23*s_EF_cw*(1/365)*s_ED_con*s_RadSpec!N23*s_ET_cw_o*(1/24)*s_RadSpec!S23))*1,".")</f>
        <v>460542.35654388706</v>
      </c>
      <c r="X23" s="65">
        <f>s_C*s_EF_cw*(1/365)*s_ED_con*(s_ET_cw_i+s_ET_cw_o)*(1/24)*s_RadSpec!T23*s_RadSpec!O23*1</f>
        <v>1.947833594077919E-2</v>
      </c>
      <c r="Y23" s="65">
        <f>s_C*s_EF_cw*(1/365)*s_ED_con*(s_ET_cw_i+s_ET_cw_o)*(1/24)*s_RadSpec!U23*s_RadSpec!P23*1</f>
        <v>1.0942769704792434E-2</v>
      </c>
      <c r="Z23" s="65">
        <f>s_C*s_EF_cw*(1/365)*s_ED_con*(s_ET_cw_i+s_ET_cw_o)*(1/24)*s_RadSpec!V23*s_RadSpec!Q23*1</f>
        <v>1.5475007006971946E-2</v>
      </c>
      <c r="AA23" s="65">
        <f>s_C*s_EF_cw*(1/365)*s_ED_con*(s_ET_cw_i+s_ET_cw_o)*(1/24)*s_RadSpec!W23*s_RadSpec!R23*1</f>
        <v>1.8910426918473205E-2</v>
      </c>
      <c r="AB23" s="65">
        <f>s_C*s_EF_cw*(1/365)*s_ED_con*(s_ET_cw_i+s_ET_cw_o)*(1/24)*s_RadSpec!S23*s_RadSpec!N23*1</f>
        <v>6.9515148710354207E-3</v>
      </c>
      <c r="AC23" s="58">
        <f>IFERROR(s_DL/(s_RadSpec!F23*s_EF_cw*s_ED_con*s_ET_cw_o*(1/24)*s_IRA_cw),".")</f>
        <v>0.27989154202746436</v>
      </c>
      <c r="AD23" s="58">
        <f>IFERROR(s_DL/(s_RadSpec!H23*s_EF_cw*(1/365)*s_ED_con*s_ET_cw_o*(1/24)*s_GSF_a),".")</f>
        <v>1.0052534822393744</v>
      </c>
      <c r="AE23" s="58">
        <f t="shared" si="8"/>
        <v>0.21893400508084346</v>
      </c>
      <c r="AF23" s="65">
        <f t="shared" si="6"/>
        <v>2343.75</v>
      </c>
      <c r="AG23" s="65">
        <f t="shared" si="7"/>
        <v>0.42808219178082196</v>
      </c>
      <c r="AH23" s="61"/>
    </row>
    <row r="24" spans="1:34" x14ac:dyDescent="0.25">
      <c r="A24" s="64" t="s">
        <v>22</v>
      </c>
      <c r="B24" s="61" t="s">
        <v>274</v>
      </c>
      <c r="C24" s="58" t="str">
        <f>IFERROR((s_DL/(s_RadSpec!G24*s_EF_cw*s_ED_con*s_IRS_cw*(1/1000)))*1,".")</f>
        <v>.</v>
      </c>
      <c r="D24" s="58" t="str">
        <f>IFERROR(IF(A24="H-3",(s_DL/(s_RadSpec!F24*s_EF_cw*s_ED_con*s_ET_cw_o*(1/24)*s_IRA_cw*(1/17)*1000))*1,(s_DL/(s_RadSpec!F24*s_EF_cw*s_ED_con*s_ET_cw_o*(1/24)*s_IRA_cw*(1/s_PEFsc)*1000))*1),".")</f>
        <v>.</v>
      </c>
      <c r="E24" s="58">
        <f>IFERROR((s_DL/(s_RadSpec!E24*s_EF_cw*(1/365)*s_ED_con*s_RadSpec!O24*s_ET_cw_o*(1/24)*s_RadSpec!T24))*1,".")</f>
        <v>395050.67263310193</v>
      </c>
      <c r="F24" s="58">
        <f t="shared" si="0"/>
        <v>395050.67263310193</v>
      </c>
      <c r="G24" s="65">
        <f t="shared" si="1"/>
        <v>18.75</v>
      </c>
      <c r="H24" s="65">
        <f t="shared" si="2"/>
        <v>4.6093989487085221</v>
      </c>
      <c r="I24" s="65">
        <f>s_C*s_EF_cw*(1/365)*s_ED_con*(s_ET_cw_i+s_ET_cw_o)*(1/24)*s_RadSpec!T24*s_RadSpec!O24*1</f>
        <v>1.4858517639856123E-2</v>
      </c>
      <c r="J24" s="58"/>
      <c r="K24" s="58" t="str">
        <f>IFERROR((s_DL/(s_RadSpec!G24*s_EF_cw*s_ED_con*s_IRS_cw*(1/1000)))*1,".")</f>
        <v>.</v>
      </c>
      <c r="L24" s="58" t="str">
        <f>IFERROR(IF(A24="H-3",(s_DL/(s_RadSpec!F24*s_EF_cw*s_ED_con*s_ET_cw_o*(1/24)*s_IRA_cw*(1/17)*1000))*1,(s_DL/(s_RadSpec!F24*s_EF_cw*s_ED_con*s_ET_cw_o*(1/24)*s_IRA_cw*(1/s_PEF__sc)*1000))*1),".")</f>
        <v>.</v>
      </c>
      <c r="M24" s="58">
        <f>IFERROR((s_DL/(s_RadSpec!E24*s_EF_cw*(1/365)*s_ED_con*s_RadSpec!O24*s_ET_cw_o*(1/24)*s_RadSpec!T24))*1,".")</f>
        <v>395050.67263310193</v>
      </c>
      <c r="N24" s="58">
        <f t="shared" si="3"/>
        <v>395050.67263310193</v>
      </c>
      <c r="O24" s="65">
        <f t="shared" si="4"/>
        <v>18.75</v>
      </c>
      <c r="P24" s="65">
        <f t="shared" si="5"/>
        <v>0.73288411253472296</v>
      </c>
      <c r="Q24" s="65">
        <f>s_C*s_EF_cw*(1/365)*s_ED_con*(s_ET_cw_i+s_ET_cw_o)*(1/24)*s_RadSpec!T24*s_RadSpec!O24*1</f>
        <v>1.4858517639856123E-2</v>
      </c>
      <c r="R24" s="58"/>
      <c r="S24" s="58">
        <f>IFERROR((s_DL/(s_RadSpec!E24*s_EF_cw*(1/365)*s_ED_con*s_RadSpec!O24*s_ET_cw_o*(1/24)*s_RadSpec!T24))*1,".")</f>
        <v>395050.67263310193</v>
      </c>
      <c r="T24" s="58">
        <f>IFERROR((s_DL/(s_RadSpec!K24*s_EF_cw*(1/365)*s_ED_con*s_RadSpec!P24*s_ET_cw_o*(1/24)*s_RadSpec!U24))*1,".")</f>
        <v>3557757.6033024332</v>
      </c>
      <c r="U24" s="58">
        <f>IFERROR((s_DL/(s_RadSpec!L24*s_EF_cw*(1/365)*s_ED_con*s_RadSpec!Q24*s_ET_cw_o*(1/24)*s_RadSpec!V24))*1,".")</f>
        <v>880161.14829938381</v>
      </c>
      <c r="V24" s="58">
        <f>IFERROR((s_DL/(s_RadSpec!M24*s_EF_cw*(1/365)*s_ED_con*s_RadSpec!R24*s_ET_cw_o*(1/24)*s_RadSpec!W24))*1,".")</f>
        <v>471979.91656920931</v>
      </c>
      <c r="W24" s="58">
        <f>IFERROR((s_DL/(s_RadSpec!I24*s_EF_cw*(1/365)*s_ED_con*s_RadSpec!N24*s_ET_cw_o*(1/24)*s_RadSpec!S24))*1,".")</f>
        <v>5990257.1847899808</v>
      </c>
      <c r="X24" s="65">
        <f>s_C*s_EF_cw*(1/365)*s_ED_con*(s_ET_cw_i+s_ET_cw_o)*(1/24)*s_RadSpec!T24*s_RadSpec!O24*1</f>
        <v>1.4858517639856123E-2</v>
      </c>
      <c r="Y24" s="65">
        <f>s_C*s_EF_cw*(1/365)*s_ED_con*(s_ET_cw_i+s_ET_cw_o)*(1/24)*s_RadSpec!U24*s_RadSpec!P24*1</f>
        <v>8.1954743575229257E-3</v>
      </c>
      <c r="Z24" s="65">
        <f>s_C*s_EF_cw*(1/365)*s_ED_con*(s_ET_cw_i+s_ET_cw_o)*(1/24)*s_RadSpec!V24*s_RadSpec!Q24*1</f>
        <v>1.1607258243178382E-2</v>
      </c>
      <c r="AA24" s="65">
        <f>s_C*s_EF_cw*(1/365)*s_ED_con*(s_ET_cw_i+s_ET_cw_o)*(1/24)*s_RadSpec!W24*s_RadSpec!R24*1</f>
        <v>1.389982876712329E-2</v>
      </c>
      <c r="AB24" s="65">
        <f>s_C*s_EF_cw*(1/365)*s_ED_con*(s_ET_cw_i+s_ET_cw_o)*(1/24)*s_RadSpec!S24*s_RadSpec!N24*1</f>
        <v>4.9310733483613695E-3</v>
      </c>
      <c r="AC24" s="58" t="str">
        <f>IFERROR(s_DL/(s_RadSpec!F24*s_EF_cw*s_ED_con*s_ET_cw_o*(1/24)*s_IRA_cw),".")</f>
        <v>.</v>
      </c>
      <c r="AD24" s="58">
        <f>IFERROR(s_DL/(s_RadSpec!H24*s_EF_cw*(1/365)*s_ED_con*s_ET_cw_o*(1/24)*s_GSF_a),".")</f>
        <v>9.1951127346013344</v>
      </c>
      <c r="AE24" s="58">
        <f t="shared" si="8"/>
        <v>9.1951127346013344</v>
      </c>
      <c r="AF24" s="65">
        <f t="shared" si="6"/>
        <v>2343.75</v>
      </c>
      <c r="AG24" s="65">
        <f t="shared" si="7"/>
        <v>0.42808219178082196</v>
      </c>
      <c r="AH24" s="61"/>
    </row>
    <row r="25" spans="1:34" x14ac:dyDescent="0.25">
      <c r="A25" s="66" t="s">
        <v>23</v>
      </c>
      <c r="B25" s="61" t="s">
        <v>261</v>
      </c>
      <c r="C25" s="58" t="str">
        <f>IFERROR((s_DL/(s_RadSpec!G25*s_EF_cw*s_ED_con*s_IRS_cw*(1/1000)))*1,".")</f>
        <v>.</v>
      </c>
      <c r="D25" s="58">
        <f>IFERROR(IF(A25="H-3",(s_DL/(s_RadSpec!F25*s_EF_cw*s_ED_con*s_ET_cw_o*(1/24)*s_IRA_cw*(1/17)*1000))*1,(s_DL/(s_RadSpec!F25*s_EF_cw*s_ED_con*s_ET_cw_o*(1/24)*s_IRA_cw*(1/s_PEFsc)*1000))*1),".")</f>
        <v>828045.89830506511</v>
      </c>
      <c r="E25" s="58">
        <f>IFERROR((s_DL/(s_RadSpec!E25*s_EF_cw*(1/365)*s_ED_con*s_RadSpec!O25*s_ET_cw_o*(1/24)*s_RadSpec!T25))*1,".")</f>
        <v>881093.02607326268</v>
      </c>
      <c r="F25" s="58">
        <f t="shared" si="0"/>
        <v>426873.12064496928</v>
      </c>
      <c r="G25" s="65">
        <f t="shared" si="1"/>
        <v>18.75</v>
      </c>
      <c r="H25" s="65">
        <f t="shared" si="2"/>
        <v>4.6093989487085221</v>
      </c>
      <c r="I25" s="65">
        <f>s_C*s_EF_cw*(1/365)*s_ED_con*(s_ET_cw_i+s_ET_cw_o)*(1/24)*s_RadSpec!T25*s_RadSpec!O25*1</f>
        <v>1.3324058219178082E-2</v>
      </c>
      <c r="J25" s="58"/>
      <c r="K25" s="58" t="str">
        <f>IFERROR((s_DL/(s_RadSpec!G25*s_EF_cw*s_ED_con*s_IRS_cw*(1/1000)))*1,".")</f>
        <v>.</v>
      </c>
      <c r="L25" s="58">
        <f>IFERROR(IF(A25="H-3",(s_DL/(s_RadSpec!F25*s_EF_cw*s_ED_con*s_ET_cw_o*(1/24)*s_IRA_cw*(1/17)*1000))*1,(s_DL/(s_RadSpec!F25*s_EF_cw*s_ED_con*s_ET_cw_o*(1/24)*s_IRA_cw*(1/s_PEF__sc)*1000))*1),".")</f>
        <v>5207909.1739745373</v>
      </c>
      <c r="M25" s="58">
        <f>IFERROR((s_DL/(s_RadSpec!E25*s_EF_cw*(1/365)*s_ED_con*s_RadSpec!O25*s_ET_cw_o*(1/24)*s_RadSpec!T25))*1,".")</f>
        <v>881093.02607326268</v>
      </c>
      <c r="N25" s="58">
        <f t="shared" si="3"/>
        <v>753596.78036836779</v>
      </c>
      <c r="O25" s="65">
        <f t="shared" si="4"/>
        <v>18.75</v>
      </c>
      <c r="P25" s="65">
        <f t="shared" si="5"/>
        <v>0.73288411253472296</v>
      </c>
      <c r="Q25" s="65">
        <f>s_C*s_EF_cw*(1/365)*s_ED_con*(s_ET_cw_i+s_ET_cw_o)*(1/24)*s_RadSpec!T25*s_RadSpec!O25*1</f>
        <v>1.3324058219178082E-2</v>
      </c>
      <c r="R25" s="58"/>
      <c r="S25" s="58">
        <f>IFERROR((s_DL/(s_RadSpec!E25*s_EF_cw*(1/365)*s_ED_con*s_RadSpec!O25*s_ET_cw_o*(1/24)*s_RadSpec!T25))*1,".")</f>
        <v>881093.02607326268</v>
      </c>
      <c r="T25" s="58">
        <f>IFERROR((s_DL/(s_RadSpec!K25*s_EF_cw*(1/365)*s_ED_con*s_RadSpec!P25*s_ET_cw_o*(1/24)*s_RadSpec!U25))*1,".")</f>
        <v>7621840.8468057355</v>
      </c>
      <c r="U25" s="58">
        <f>IFERROR((s_DL/(s_RadSpec!L25*s_EF_cw*(1/365)*s_ED_con*s_RadSpec!Q25*s_ET_cw_o*(1/24)*s_RadSpec!V25))*1,".")</f>
        <v>1917171.3395977544</v>
      </c>
      <c r="V25" s="58">
        <f>IFERROR((s_DL/(s_RadSpec!M25*s_EF_cw*(1/365)*s_ED_con*s_RadSpec!R25*s_ET_cw_o*(1/24)*s_RadSpec!W25))*1,".")</f>
        <v>1107852.3148966406</v>
      </c>
      <c r="W25" s="58">
        <f>IFERROR((s_DL/(s_RadSpec!I25*s_EF_cw*(1/365)*s_ED_con*s_RadSpec!N25*s_ET_cw_o*(1/24)*s_RadSpec!S25))*1,".")</f>
        <v>13853036.839322332</v>
      </c>
      <c r="X25" s="65">
        <f>s_C*s_EF_cw*(1/365)*s_ED_con*(s_ET_cw_i+s_ET_cw_o)*(1/24)*s_RadSpec!T25*s_RadSpec!O25*1</f>
        <v>1.3324058219178082E-2</v>
      </c>
      <c r="Y25" s="65">
        <f>s_C*s_EF_cw*(1/365)*s_ED_con*(s_ET_cw_i+s_ET_cw_o)*(1/24)*s_RadSpec!U25*s_RadSpec!P25*1</f>
        <v>7.440313890585467E-3</v>
      </c>
      <c r="Z25" s="65">
        <f>s_C*s_EF_cw*(1/365)*s_ED_con*(s_ET_cw_i+s_ET_cw_o)*(1/24)*s_RadSpec!V25*s_RadSpec!Q25*1</f>
        <v>1.0372588395610701E-2</v>
      </c>
      <c r="AA25" s="65">
        <f>s_C*s_EF_cw*(1/365)*s_ED_con*(s_ET_cw_i+s_ET_cw_o)*(1/24)*s_RadSpec!W25*s_RadSpec!R25*1</f>
        <v>1.1615767963298012E-2</v>
      </c>
      <c r="AB25" s="65">
        <f>s_C*s_EF_cw*(1/365)*s_ED_con*(s_ET_cw_i+s_ET_cw_o)*(1/24)*s_RadSpec!S25*s_RadSpec!N25*1</f>
        <v>4.1498993963782708E-3</v>
      </c>
      <c r="AC25" s="58">
        <f>IFERROR(s_DL/(s_RadSpec!F25*s_EF_cw*s_ED_con*s_ET_cw_o*(1/24)*s_IRA_cw),".")</f>
        <v>1628.4987277353689</v>
      </c>
      <c r="AD25" s="58">
        <f>IFERROR(s_DL/(s_RadSpec!H25*s_EF_cw*(1/365)*s_ED_con*s_ET_cw_o*(1/24)*s_GSF_a),".")</f>
        <v>18.071319825228059</v>
      </c>
      <c r="AE25" s="58">
        <f t="shared" si="8"/>
        <v>17.872984746371561</v>
      </c>
      <c r="AF25" s="65">
        <f t="shared" si="6"/>
        <v>2343.75</v>
      </c>
      <c r="AG25" s="65">
        <f t="shared" si="7"/>
        <v>0.42808219178082196</v>
      </c>
      <c r="AH25" s="61"/>
    </row>
    <row r="26" spans="1:34" x14ac:dyDescent="0.25">
      <c r="A26" s="64" t="s">
        <v>24</v>
      </c>
      <c r="B26" s="61" t="s">
        <v>274</v>
      </c>
      <c r="C26" s="58">
        <f>IFERROR((s_DL/(s_RadSpec!G26*s_EF_cw*s_ED_con*s_IRS_cw*(1/1000)))*1,".")</f>
        <v>722.16505082236552</v>
      </c>
      <c r="D26" s="58">
        <f>IFERROR(IF(A26="H-3",(s_DL/(s_RadSpec!F26*s_EF_cw*s_ED_con*s_ET_cw_o*(1/24)*s_IRA_cw*(1/17)*1000))*1,(s_DL/(s_RadSpec!F26*s_EF_cw*s_ED_con*s_ET_cw_o*(1/24)*s_IRA_cw*(1/s_PEFsc)*1000))*1),".")</f>
        <v>19.415430942896641</v>
      </c>
      <c r="E26" s="58">
        <f>IFERROR((s_DL/(s_RadSpec!E26*s_EF_cw*(1/365)*s_ED_con*s_RadSpec!O26*s_ET_cw_o*(1/24)*s_RadSpec!T26))*1,".")</f>
        <v>35561.097266293255</v>
      </c>
      <c r="F26" s="58">
        <f t="shared" si="0"/>
        <v>18.897065418351108</v>
      </c>
      <c r="G26" s="65">
        <f t="shared" si="1"/>
        <v>18.75</v>
      </c>
      <c r="H26" s="65">
        <f t="shared" si="2"/>
        <v>4.6093989487085221</v>
      </c>
      <c r="I26" s="65">
        <f>s_C*s_EF_cw*(1/365)*s_ED_con*(s_ET_cw_i+s_ET_cw_o)*(1/24)*s_RadSpec!T26*s_RadSpec!O26*1</f>
        <v>2.4438090171565378E-3</v>
      </c>
      <c r="J26" s="58"/>
      <c r="K26" s="58">
        <f>IFERROR((s_DL/(s_RadSpec!G26*s_EF_cw*s_ED_con*s_IRS_cw*(1/1000)))*1,".")</f>
        <v>722.16505082236552</v>
      </c>
      <c r="L26" s="58">
        <f>IFERROR(IF(A26="H-3",(s_DL/(s_RadSpec!F26*s_EF_cw*s_ED_con*s_ET_cw_o*(1/24)*s_IRA_cw*(1/17)*1000))*1,(s_DL/(s_RadSpec!F26*s_EF_cw*s_ED_con*s_ET_cw_o*(1/24)*s_IRA_cw*(1/s_PEF__sc)*1000))*1),".")</f>
        <v>122.11134809211823</v>
      </c>
      <c r="M26" s="58">
        <f>IFERROR((s_DL/(s_RadSpec!E26*s_EF_cw*(1/365)*s_ED_con*s_RadSpec!O26*s_ET_cw_o*(1/24)*s_RadSpec!T26))*1,".")</f>
        <v>35561.097266293255</v>
      </c>
      <c r="N26" s="58">
        <f t="shared" si="3"/>
        <v>104.14396446958482</v>
      </c>
      <c r="O26" s="65">
        <f t="shared" si="4"/>
        <v>18.75</v>
      </c>
      <c r="P26" s="65">
        <f t="shared" si="5"/>
        <v>0.73288411253472296</v>
      </c>
      <c r="Q26" s="65">
        <f>s_C*s_EF_cw*(1/365)*s_ED_con*(s_ET_cw_i+s_ET_cw_o)*(1/24)*s_RadSpec!T26*s_RadSpec!O26*1</f>
        <v>2.4438090171565378E-3</v>
      </c>
      <c r="R26" s="58"/>
      <c r="S26" s="58">
        <f>IFERROR((s_DL/(s_RadSpec!E26*s_EF_cw*(1/365)*s_ED_con*s_RadSpec!O26*s_ET_cw_o*(1/24)*s_RadSpec!T26))*1,".")</f>
        <v>35561.097266293255</v>
      </c>
      <c r="T26" s="58">
        <f>IFERROR((s_DL/(s_RadSpec!K26*s_EF_cw*(1/365)*s_ED_con*s_RadSpec!P26*s_ET_cw_o*(1/24)*s_RadSpec!U26))*1,".")</f>
        <v>217833.75135379776</v>
      </c>
      <c r="U26" s="58">
        <f>IFERROR((s_DL/(s_RadSpec!L26*s_EF_cw*(1/365)*s_ED_con*s_RadSpec!Q26*s_ET_cw_o*(1/24)*s_RadSpec!V26))*1,".")</f>
        <v>61767.332183200524</v>
      </c>
      <c r="V26" s="58">
        <f>IFERROR((s_DL/(s_RadSpec!M26*s_EF_cw*(1/365)*s_ED_con*s_RadSpec!R26*s_ET_cw_o*(1/24)*s_RadSpec!W26))*1,".")</f>
        <v>40668.575760990941</v>
      </c>
      <c r="W26" s="58">
        <f>IFERROR((s_DL/(s_RadSpec!I26*s_EF_cw*(1/365)*s_ED_con*s_RadSpec!N26*s_ET_cw_o*(1/24)*s_RadSpec!S26))*1,".")</f>
        <v>1201594.8068946381</v>
      </c>
      <c r="X26" s="65">
        <f>s_C*s_EF_cw*(1/365)*s_ED_con*(s_ET_cw_i+s_ET_cw_o)*(1/24)*s_RadSpec!T26*s_RadSpec!O26*1</f>
        <v>2.4438090171565378E-3</v>
      </c>
      <c r="Y26" s="65">
        <f>s_C*s_EF_cw*(1/365)*s_ED_con*(s_ET_cw_i+s_ET_cw_o)*(1/24)*s_RadSpec!U26*s_RadSpec!P26*1</f>
        <v>1.3385212818003913E-3</v>
      </c>
      <c r="Z26" s="65">
        <f>s_C*s_EF_cw*(1/365)*s_ED_con*(s_ET_cw_i+s_ET_cw_o)*(1/24)*s_RadSpec!V26*s_RadSpec!Q26*1</f>
        <v>1.8519038351173999E-3</v>
      </c>
      <c r="AA26" s="65">
        <f>s_C*s_EF_cw*(1/365)*s_ED_con*(s_ET_cw_i+s_ET_cw_o)*(1/24)*s_RadSpec!W26*s_RadSpec!R26*1</f>
        <v>2.1650133837191011E-3</v>
      </c>
      <c r="AB26" s="65">
        <f>s_C*s_EF_cw*(1/365)*s_ED_con*(s_ET_cw_i+s_ET_cw_o)*(1/24)*s_RadSpec!S26*s_RadSpec!N26*1</f>
        <v>2.2964963119072703E-4</v>
      </c>
      <c r="AC26" s="58">
        <f>IFERROR(s_DL/(s_RadSpec!F26*s_EF_cw*s_ED_con*s_ET_cw_o*(1/24)*s_IRA_cw),".")</f>
        <v>3.8183879243481898E-2</v>
      </c>
      <c r="AD26" s="58">
        <f>IFERROR(s_DL/(s_RadSpec!H26*s_EF_cw*(1/365)*s_ED_con*s_ET_cw_o*(1/24)*s_GSF_a),".")</f>
        <v>9.416681716157993E-2</v>
      </c>
      <c r="AE26" s="58">
        <f t="shared" si="8"/>
        <v>2.7167627167115453E-2</v>
      </c>
      <c r="AF26" s="65">
        <f t="shared" si="6"/>
        <v>2343.75</v>
      </c>
      <c r="AG26" s="65">
        <f t="shared" si="7"/>
        <v>0.42808219178082196</v>
      </c>
      <c r="AH26" s="61"/>
    </row>
    <row r="27" spans="1:34" x14ac:dyDescent="0.25">
      <c r="A27" s="64" t="s">
        <v>25</v>
      </c>
      <c r="B27" s="61" t="s">
        <v>274</v>
      </c>
      <c r="C27" s="58" t="str">
        <f>IFERROR((s_DL/(s_RadSpec!G27*s_EF_cw*s_ED_con*s_IRS_cw*(1/1000)))*1,".")</f>
        <v>.</v>
      </c>
      <c r="D27" s="58" t="str">
        <f>IFERROR(IF(A27="H-3",(s_DL/(s_RadSpec!F27*s_EF_cw*s_ED_con*s_ET_cw_o*(1/24)*s_IRA_cw*(1/17)*1000))*1,(s_DL/(s_RadSpec!F27*s_EF_cw*s_ED_con*s_ET_cw_o*(1/24)*s_IRA_cw*(1/s_PEFsc)*1000))*1),".")</f>
        <v>.</v>
      </c>
      <c r="E27" s="58">
        <f>IFERROR((s_DL/(s_RadSpec!E27*s_EF_cw*(1/365)*s_ED_con*s_RadSpec!O27*s_ET_cw_o*(1/24)*s_RadSpec!T27))*1,".")</f>
        <v>168691.60943034873</v>
      </c>
      <c r="F27" s="58">
        <f t="shared" si="0"/>
        <v>168691.60943034873</v>
      </c>
      <c r="G27" s="65">
        <f t="shared" si="1"/>
        <v>18.75</v>
      </c>
      <c r="H27" s="65">
        <f t="shared" si="2"/>
        <v>4.6093989487085221</v>
      </c>
      <c r="I27" s="65">
        <f>s_C*s_EF_cw*(1/365)*s_ED_con*(s_ET_cw_i+s_ET_cw_o)*(1/24)*s_RadSpec!T27*s_RadSpec!O27*1</f>
        <v>1.159881317902692E-2</v>
      </c>
      <c r="J27" s="58"/>
      <c r="K27" s="58" t="str">
        <f>IFERROR((s_DL/(s_RadSpec!G27*s_EF_cw*s_ED_con*s_IRS_cw*(1/1000)))*1,".")</f>
        <v>.</v>
      </c>
      <c r="L27" s="58" t="str">
        <f>IFERROR(IF(A27="H-3",(s_DL/(s_RadSpec!F27*s_EF_cw*s_ED_con*s_ET_cw_o*(1/24)*s_IRA_cw*(1/17)*1000))*1,(s_DL/(s_RadSpec!F27*s_EF_cw*s_ED_con*s_ET_cw_o*(1/24)*s_IRA_cw*(1/s_PEF__sc)*1000))*1),".")</f>
        <v>.</v>
      </c>
      <c r="M27" s="58">
        <f>IFERROR((s_DL/(s_RadSpec!E27*s_EF_cw*(1/365)*s_ED_con*s_RadSpec!O27*s_ET_cw_o*(1/24)*s_RadSpec!T27))*1,".")</f>
        <v>168691.60943034873</v>
      </c>
      <c r="N27" s="58">
        <f t="shared" si="3"/>
        <v>168691.60943034873</v>
      </c>
      <c r="O27" s="65">
        <f t="shared" si="4"/>
        <v>18.75</v>
      </c>
      <c r="P27" s="65">
        <f t="shared" si="5"/>
        <v>0.73288411253472296</v>
      </c>
      <c r="Q27" s="65">
        <f>s_C*s_EF_cw*(1/365)*s_ED_con*(s_ET_cw_i+s_ET_cw_o)*(1/24)*s_RadSpec!T27*s_RadSpec!O27*1</f>
        <v>1.159881317902692E-2</v>
      </c>
      <c r="R27" s="58"/>
      <c r="S27" s="58">
        <f>IFERROR((s_DL/(s_RadSpec!E27*s_EF_cw*(1/365)*s_ED_con*s_RadSpec!O27*s_ET_cw_o*(1/24)*s_RadSpec!T27))*1,".")</f>
        <v>168691.60943034873</v>
      </c>
      <c r="T27" s="58">
        <f>IFERROR((s_DL/(s_RadSpec!K27*s_EF_cw*(1/365)*s_ED_con*s_RadSpec!P27*s_ET_cw_o*(1/24)*s_RadSpec!U27))*1,".")</f>
        <v>842984.66760566086</v>
      </c>
      <c r="U27" s="58">
        <f>IFERROR((s_DL/(s_RadSpec!L27*s_EF_cw*(1/365)*s_ED_con*s_RadSpec!Q27*s_ET_cw_o*(1/24)*s_RadSpec!V27))*1,".")</f>
        <v>370717.44559833588</v>
      </c>
      <c r="V27" s="58">
        <f>IFERROR((s_DL/(s_RadSpec!M27*s_EF_cw*(1/365)*s_ED_con*s_RadSpec!R27*s_ET_cw_o*(1/24)*s_RadSpec!W27))*1,".")</f>
        <v>228846.12128463775</v>
      </c>
      <c r="W27" s="58">
        <f>IFERROR((s_DL/(s_RadSpec!I27*s_EF_cw*(1/365)*s_ED_con*s_RadSpec!N27*s_ET_cw_o*(1/24)*s_RadSpec!S27))*1,".")</f>
        <v>279525.19175007794</v>
      </c>
      <c r="X27" s="65">
        <f>s_C*s_EF_cw*(1/365)*s_ED_con*(s_ET_cw_i+s_ET_cw_o)*(1/24)*s_RadSpec!T27*s_RadSpec!O27*1</f>
        <v>1.159881317902692E-2</v>
      </c>
      <c r="Y27" s="65">
        <f>s_C*s_EF_cw*(1/365)*s_ED_con*(s_ET_cw_i+s_ET_cw_o)*(1/24)*s_RadSpec!U27*s_RadSpec!P27*1</f>
        <v>3.9103661749209677E-3</v>
      </c>
      <c r="Z27" s="65">
        <f>s_C*s_EF_cw*(1/365)*s_ED_con*(s_ET_cw_i+s_ET_cw_o)*(1/24)*s_RadSpec!V27*s_RadSpec!Q27*1</f>
        <v>6.3782814862326483E-3</v>
      </c>
      <c r="AA27" s="65">
        <f>s_C*s_EF_cw*(1/365)*s_ED_con*(s_ET_cw_i+s_ET_cw_o)*(1/24)*s_RadSpec!W27*s_RadSpec!R27*1</f>
        <v>8.7678628316570327E-3</v>
      </c>
      <c r="AB27" s="65">
        <f>s_C*s_EF_cw*(1/365)*s_ED_con*(s_ET_cw_i+s_ET_cw_o)*(1/24)*s_RadSpec!S27*s_RadSpec!N27*1</f>
        <v>1.2501240817947188E-3</v>
      </c>
      <c r="AC27" s="58" t="str">
        <f>IFERROR(s_DL/(s_RadSpec!F27*s_EF_cw*s_ED_con*s_ET_cw_o*(1/24)*s_IRA_cw),".")</f>
        <v>.</v>
      </c>
      <c r="AD27" s="58">
        <f>IFERROR(s_DL/(s_RadSpec!H27*s_EF_cw*(1/365)*s_ED_con*s_ET_cw_o*(1/24)*s_GSF_a),".")</f>
        <v>0.78749076316484978</v>
      </c>
      <c r="AE27" s="58">
        <f t="shared" si="8"/>
        <v>0.78749076316484978</v>
      </c>
      <c r="AF27" s="65">
        <f t="shared" si="6"/>
        <v>2343.75</v>
      </c>
      <c r="AG27" s="65">
        <f t="shared" si="7"/>
        <v>0.42808219178082196</v>
      </c>
      <c r="AH27" s="61"/>
    </row>
    <row r="28" spans="1:34" x14ac:dyDescent="0.25">
      <c r="A28" s="64" t="s">
        <v>26</v>
      </c>
      <c r="B28" s="61" t="s">
        <v>274</v>
      </c>
      <c r="C28" s="58" t="str">
        <f>IFERROR((s_DL/(s_RadSpec!G28*s_EF_cw*s_ED_con*s_IRS_cw*(1/1000)))*1,".")</f>
        <v>.</v>
      </c>
      <c r="D28" s="58" t="str">
        <f>IFERROR(IF(A28="H-3",(s_DL/(s_RadSpec!F28*s_EF_cw*s_ED_con*s_ET_cw_o*(1/24)*s_IRA_cw*(1/17)*1000))*1,(s_DL/(s_RadSpec!F28*s_EF_cw*s_ED_con*s_ET_cw_o*(1/24)*s_IRA_cw*(1/s_PEFsc)*1000))*1),".")</f>
        <v>.</v>
      </c>
      <c r="E28" s="58">
        <f>IFERROR((s_DL/(s_RadSpec!E28*s_EF_cw*(1/365)*s_ED_con*s_RadSpec!O28*s_ET_cw_o*(1/24)*s_RadSpec!T28))*1,".")</f>
        <v>74.105850143761984</v>
      </c>
      <c r="F28" s="58">
        <f t="shared" si="0"/>
        <v>74.105850143761984</v>
      </c>
      <c r="G28" s="65">
        <f t="shared" si="1"/>
        <v>18.75</v>
      </c>
      <c r="H28" s="65">
        <f t="shared" si="2"/>
        <v>4.6093989487085221</v>
      </c>
      <c r="I28" s="65">
        <f>s_C*s_EF_cw*(1/365)*s_ED_con*(s_ET_cw_i+s_ET_cw_o)*(1/24)*s_RadSpec!T28*s_RadSpec!O28*1</f>
        <v>2.6211472602739729E-2</v>
      </c>
      <c r="J28" s="58"/>
      <c r="K28" s="58" t="str">
        <f>IFERROR((s_DL/(s_RadSpec!G28*s_EF_cw*s_ED_con*s_IRS_cw*(1/1000)))*1,".")</f>
        <v>.</v>
      </c>
      <c r="L28" s="58" t="str">
        <f>IFERROR(IF(A28="H-3",(s_DL/(s_RadSpec!F28*s_EF_cw*s_ED_con*s_ET_cw_o*(1/24)*s_IRA_cw*(1/17)*1000))*1,(s_DL/(s_RadSpec!F28*s_EF_cw*s_ED_con*s_ET_cw_o*(1/24)*s_IRA_cw*(1/s_PEF__sc)*1000))*1),".")</f>
        <v>.</v>
      </c>
      <c r="M28" s="58">
        <f>IFERROR((s_DL/(s_RadSpec!E28*s_EF_cw*(1/365)*s_ED_con*s_RadSpec!O28*s_ET_cw_o*(1/24)*s_RadSpec!T28))*1,".")</f>
        <v>74.105850143761984</v>
      </c>
      <c r="N28" s="58">
        <f t="shared" si="3"/>
        <v>74.105850143761984</v>
      </c>
      <c r="O28" s="65">
        <f t="shared" si="4"/>
        <v>18.75</v>
      </c>
      <c r="P28" s="65">
        <f t="shared" si="5"/>
        <v>0.73288411253472296</v>
      </c>
      <c r="Q28" s="65">
        <f>s_C*s_EF_cw*(1/365)*s_ED_con*(s_ET_cw_i+s_ET_cw_o)*(1/24)*s_RadSpec!T28*s_RadSpec!O28*1</f>
        <v>2.6211472602739729E-2</v>
      </c>
      <c r="R28" s="58"/>
      <c r="S28" s="58">
        <f>IFERROR((s_DL/(s_RadSpec!E28*s_EF_cw*(1/365)*s_ED_con*s_RadSpec!O28*s_ET_cw_o*(1/24)*s_RadSpec!T28))*1,".")</f>
        <v>74.105850143761984</v>
      </c>
      <c r="T28" s="58">
        <f>IFERROR((s_DL/(s_RadSpec!K28*s_EF_cw*(1/365)*s_ED_con*s_RadSpec!P28*s_ET_cw_o*(1/24)*s_RadSpec!U28))*1,".")</f>
        <v>903.60541128152659</v>
      </c>
      <c r="U28" s="58">
        <f>IFERROR((s_DL/(s_RadSpec!L28*s_EF_cw*(1/365)*s_ED_con*s_RadSpec!Q28*s_ET_cw_o*(1/24)*s_RadSpec!V28))*1,".")</f>
        <v>218.36393751279613</v>
      </c>
      <c r="V28" s="58">
        <f>IFERROR((s_DL/(s_RadSpec!M28*s_EF_cw*(1/365)*s_ED_con*s_RadSpec!R28*s_ET_cw_o*(1/24)*s_RadSpec!W28))*1,".")</f>
        <v>118.20338621656444</v>
      </c>
      <c r="W28" s="58">
        <f>IFERROR((s_DL/(s_RadSpec!I28*s_EF_cw*(1/365)*s_ED_con*s_RadSpec!N28*s_ET_cw_o*(1/24)*s_RadSpec!S28))*1,".")</f>
        <v>1583.3266898322086</v>
      </c>
      <c r="X28" s="65">
        <f>s_C*s_EF_cw*(1/365)*s_ED_con*(s_ET_cw_i+s_ET_cw_o)*(1/24)*s_RadSpec!T28*s_RadSpec!O28*1</f>
        <v>2.6211472602739729E-2</v>
      </c>
      <c r="Y28" s="65">
        <f>s_C*s_EF_cw*(1/365)*s_ED_con*(s_ET_cw_i+s_ET_cw_o)*(1/24)*s_RadSpec!U28*s_RadSpec!P28*1</f>
        <v>1.1754760058585336E-2</v>
      </c>
      <c r="Z28" s="65">
        <f>s_C*s_EF_cw*(1/365)*s_ED_con*(s_ET_cw_i+s_ET_cw_o)*(1/24)*s_RadSpec!V28*s_RadSpec!Q28*1</f>
        <v>1.6930650684931516E-2</v>
      </c>
      <c r="AA28" s="65">
        <f>s_C*s_EF_cw*(1/365)*s_ED_con*(s_ET_cw_i+s_ET_cw_o)*(1/24)*s_RadSpec!W28*s_RadSpec!R28*1</f>
        <v>1.9554857473811454E-2</v>
      </c>
      <c r="AB28" s="65">
        <f>s_C*s_EF_cw*(1/365)*s_ED_con*(s_ET_cw_i+s_ET_cw_o)*(1/24)*s_RadSpec!S28*s_RadSpec!N28*1</f>
        <v>6.6865730782293652E-3</v>
      </c>
      <c r="AC28" s="58" t="str">
        <f>IFERROR(s_DL/(s_RadSpec!F28*s_EF_cw*s_ED_con*s_ET_cw_o*(1/24)*s_IRA_cw),".")</f>
        <v>.</v>
      </c>
      <c r="AD28" s="58">
        <f>IFERROR(s_DL/(s_RadSpec!H28*s_EF_cw*(1/365)*s_ED_con*s_ET_cw_o*(1/24)*s_GSF_a),".")</f>
        <v>3.0650375782004455E-3</v>
      </c>
      <c r="AE28" s="58">
        <f t="shared" si="8"/>
        <v>3.0650375782004455E-3</v>
      </c>
      <c r="AF28" s="65">
        <f t="shared" si="6"/>
        <v>2343.75</v>
      </c>
      <c r="AG28" s="65">
        <f t="shared" si="7"/>
        <v>0.42808219178082196</v>
      </c>
      <c r="AH28" s="61"/>
    </row>
    <row r="29" spans="1:34" x14ac:dyDescent="0.25">
      <c r="A29" s="64" t="s">
        <v>27</v>
      </c>
      <c r="B29" s="61" t="s">
        <v>274</v>
      </c>
      <c r="C29" s="58" t="str">
        <f>IFERROR((s_DL/(s_RadSpec!G29*s_EF_cw*s_ED_con*s_IRS_cw*(1/1000)))*1,".")</f>
        <v>.</v>
      </c>
      <c r="D29" s="58" t="str">
        <f>IFERROR(IF(A29="H-3",(s_DL/(s_RadSpec!F29*s_EF_cw*s_ED_con*s_ET_cw_o*(1/24)*s_IRA_cw*(1/17)*1000))*1,(s_DL/(s_RadSpec!F29*s_EF_cw*s_ED_con*s_ET_cw_o*(1/24)*s_IRA_cw*(1/s_PEFsc)*1000))*1),".")</f>
        <v>.</v>
      </c>
      <c r="E29" s="58">
        <f>IFERROR((s_DL/(s_RadSpec!E29*s_EF_cw*(1/365)*s_ED_con*s_RadSpec!O29*s_ET_cw_o*(1/24)*s_RadSpec!T29))*1,".")</f>
        <v>61.828955491465415</v>
      </c>
      <c r="F29" s="58">
        <f t="shared" si="0"/>
        <v>61.828955491465415</v>
      </c>
      <c r="G29" s="65">
        <f t="shared" si="1"/>
        <v>18.75</v>
      </c>
      <c r="H29" s="65">
        <f t="shared" si="2"/>
        <v>4.6093989487085221</v>
      </c>
      <c r="I29" s="65">
        <f>s_C*s_EF_cw*(1/365)*s_ED_con*(s_ET_cw_i+s_ET_cw_o)*(1/24)*s_RadSpec!T29*s_RadSpec!O29*1</f>
        <v>2.410432033719704E-2</v>
      </c>
      <c r="J29" s="58"/>
      <c r="K29" s="58" t="str">
        <f>IFERROR((s_DL/(s_RadSpec!G29*s_EF_cw*s_ED_con*s_IRS_cw*(1/1000)))*1,".")</f>
        <v>.</v>
      </c>
      <c r="L29" s="58" t="str">
        <f>IFERROR(IF(A29="H-3",(s_DL/(s_RadSpec!F29*s_EF_cw*s_ED_con*s_ET_cw_o*(1/24)*s_IRA_cw*(1/17)*1000))*1,(s_DL/(s_RadSpec!F29*s_EF_cw*s_ED_con*s_ET_cw_o*(1/24)*s_IRA_cw*(1/s_PEF__sc)*1000))*1),".")</f>
        <v>.</v>
      </c>
      <c r="M29" s="58">
        <f>IFERROR((s_DL/(s_RadSpec!E29*s_EF_cw*(1/365)*s_ED_con*s_RadSpec!O29*s_ET_cw_o*(1/24)*s_RadSpec!T29))*1,".")</f>
        <v>61.828955491465415</v>
      </c>
      <c r="N29" s="58">
        <f t="shared" si="3"/>
        <v>61.828955491465415</v>
      </c>
      <c r="O29" s="65">
        <f t="shared" si="4"/>
        <v>18.75</v>
      </c>
      <c r="P29" s="65">
        <f t="shared" si="5"/>
        <v>0.73288411253472296</v>
      </c>
      <c r="Q29" s="65">
        <f>s_C*s_EF_cw*(1/365)*s_ED_con*(s_ET_cw_i+s_ET_cw_o)*(1/24)*s_RadSpec!T29*s_RadSpec!O29*1</f>
        <v>2.410432033719704E-2</v>
      </c>
      <c r="R29" s="58"/>
      <c r="S29" s="58">
        <f>IFERROR((s_DL/(s_RadSpec!E29*s_EF_cw*(1/365)*s_ED_con*s_RadSpec!O29*s_ET_cw_o*(1/24)*s_RadSpec!T29))*1,".")</f>
        <v>61.828955491465415</v>
      </c>
      <c r="T29" s="58">
        <f>IFERROR((s_DL/(s_RadSpec!K29*s_EF_cw*(1/365)*s_ED_con*s_RadSpec!P29*s_ET_cw_o*(1/24)*s_RadSpec!U29))*1,".")</f>
        <v>675.56733270477059</v>
      </c>
      <c r="U29" s="58">
        <f>IFERROR((s_DL/(s_RadSpec!L29*s_EF_cw*(1/365)*s_ED_con*s_RadSpec!Q29*s_ET_cw_o*(1/24)*s_RadSpec!V29))*1,".")</f>
        <v>167.57641680569404</v>
      </c>
      <c r="V29" s="58">
        <f>IFERROR((s_DL/(s_RadSpec!M29*s_EF_cw*(1/365)*s_ED_con*s_RadSpec!R29*s_ET_cw_o*(1/24)*s_RadSpec!W29))*1,".")</f>
        <v>88.44351092433935</v>
      </c>
      <c r="W29" s="58">
        <f>IFERROR((s_DL/(s_RadSpec!I29*s_EF_cw*(1/365)*s_ED_con*s_RadSpec!N29*s_ET_cw_o*(1/24)*s_RadSpec!S29))*1,".")</f>
        <v>1204.2031639200936</v>
      </c>
      <c r="X29" s="65">
        <f>s_C*s_EF_cw*(1/365)*s_ED_con*(s_ET_cw_i+s_ET_cw_o)*(1/24)*s_RadSpec!T29*s_RadSpec!O29*1</f>
        <v>2.410432033719704E-2</v>
      </c>
      <c r="Y29" s="65">
        <f>s_C*s_EF_cw*(1/365)*s_ED_con*(s_ET_cw_i+s_ET_cw_o)*(1/24)*s_RadSpec!U29*s_RadSpec!P29*1</f>
        <v>1.2079546995795476E-2</v>
      </c>
      <c r="Z29" s="65">
        <f>s_C*s_EF_cw*(1/365)*s_ED_con*(s_ET_cw_i+s_ET_cw_o)*(1/24)*s_RadSpec!V29*s_RadSpec!Q29*1</f>
        <v>1.6956231206147681E-2</v>
      </c>
      <c r="AA29" s="65">
        <f>s_C*s_EF_cw*(1/365)*s_ED_con*(s_ET_cw_i+s_ET_cw_o)*(1/24)*s_RadSpec!W29*s_RadSpec!R29*1</f>
        <v>1.9989470162179199E-2</v>
      </c>
      <c r="AB29" s="65">
        <f>s_C*s_EF_cw*(1/365)*s_ED_con*(s_ET_cw_i+s_ET_cw_o)*(1/24)*s_RadSpec!S29*s_RadSpec!N29*1</f>
        <v>6.7270058708414878E-3</v>
      </c>
      <c r="AC29" s="58" t="str">
        <f>IFERROR(s_DL/(s_RadSpec!F29*s_EF_cw*s_ED_con*s_ET_cw_o*(1/24)*s_IRA_cw),".")</f>
        <v>.</v>
      </c>
      <c r="AD29" s="58">
        <f>IFERROR(s_DL/(s_RadSpec!H29*s_EF_cw*(1/365)*s_ED_con*s_ET_cw_o*(1/24)*s_GSF_a),".")</f>
        <v>2.3684381286094352E-3</v>
      </c>
      <c r="AE29" s="58">
        <f t="shared" si="8"/>
        <v>2.3684381286094352E-3</v>
      </c>
      <c r="AF29" s="65">
        <f t="shared" si="6"/>
        <v>2343.75</v>
      </c>
      <c r="AG29" s="65">
        <f t="shared" si="7"/>
        <v>0.42808219178082196</v>
      </c>
      <c r="AH29" s="61"/>
    </row>
    <row r="30" spans="1:34" x14ac:dyDescent="0.25">
      <c r="A30" s="64" t="s">
        <v>28</v>
      </c>
      <c r="B30" s="61" t="s">
        <v>274</v>
      </c>
      <c r="C30" s="58">
        <f>IFERROR((s_DL/(s_RadSpec!G30*s_EF_cw*s_ED_con*s_IRS_cw*(1/1000)))*1,".")</f>
        <v>7038.2882882882877</v>
      </c>
      <c r="D30" s="58">
        <f>IFERROR(IF(A30="H-3",(s_DL/(s_RadSpec!F30*s_EF_cw*s_ED_con*s_ET_cw_o*(1/24)*s_IRA_cw*(1/17)*1000))*1,(s_DL/(s_RadSpec!F30*s_EF_cw*s_ED_con*s_ET_cw_o*(1/24)*s_IRA_cw*(1/s_PEFsc)*1000))*1),".")</f>
        <v>142.31699380472779</v>
      </c>
      <c r="E30" s="58">
        <f>IFERROR((s_DL/(s_RadSpec!E30*s_EF_cw*(1/365)*s_ED_con*s_RadSpec!O30*s_ET_cw_o*(1/24)*s_RadSpec!T30))*1,".")</f>
        <v>10590576.997847069</v>
      </c>
      <c r="F30" s="58">
        <f t="shared" si="0"/>
        <v>139.49448519074565</v>
      </c>
      <c r="G30" s="65">
        <f t="shared" si="1"/>
        <v>18.75</v>
      </c>
      <c r="H30" s="65">
        <f t="shared" si="2"/>
        <v>4.6093989487085221</v>
      </c>
      <c r="I30" s="65">
        <f>s_C*s_EF_cw*(1/365)*s_ED_con*(s_ET_cw_i+s_ET_cw_o)*(1/24)*s_RadSpec!T30*s_RadSpec!O30*1</f>
        <v>2.5684931506849318E-3</v>
      </c>
      <c r="J30" s="58"/>
      <c r="K30" s="58">
        <f>IFERROR((s_DL/(s_RadSpec!G30*s_EF_cw*s_ED_con*s_IRS_cw*(1/1000)))*1,".")</f>
        <v>7038.2882882882877</v>
      </c>
      <c r="L30" s="58">
        <f>IFERROR(IF(A30="H-3",(s_DL/(s_RadSpec!F30*s_EF_cw*s_ED_con*s_ET_cw_o*(1/24)*s_IRA_cw*(1/17)*1000))*1,(s_DL/(s_RadSpec!F30*s_EF_cw*s_ED_con*s_ET_cw_o*(1/24)*s_IRA_cw*(1/s_PEF__sc)*1000))*1),".")</f>
        <v>895.0880369859151</v>
      </c>
      <c r="M30" s="58">
        <f>IFERROR((s_DL/(s_RadSpec!E30*s_EF_cw*(1/365)*s_ED_con*s_RadSpec!O30*s_ET_cw_o*(1/24)*s_RadSpec!T30))*1,".")</f>
        <v>10590576.997847069</v>
      </c>
      <c r="N30" s="58">
        <f t="shared" si="3"/>
        <v>794.03964323958337</v>
      </c>
      <c r="O30" s="65">
        <f t="shared" si="4"/>
        <v>18.75</v>
      </c>
      <c r="P30" s="65">
        <f t="shared" si="5"/>
        <v>0.73288411253472296</v>
      </c>
      <c r="Q30" s="65">
        <f>s_C*s_EF_cw*(1/365)*s_ED_con*(s_ET_cw_i+s_ET_cw_o)*(1/24)*s_RadSpec!T30*s_RadSpec!O30*1</f>
        <v>2.5684931506849318E-3</v>
      </c>
      <c r="R30" s="58"/>
      <c r="S30" s="58">
        <f>IFERROR((s_DL/(s_RadSpec!E30*s_EF_cw*(1/365)*s_ED_con*s_RadSpec!O30*s_ET_cw_o*(1/24)*s_RadSpec!T30))*1,".")</f>
        <v>10590576.997847069</v>
      </c>
      <c r="T30" s="58">
        <f>IFERROR((s_DL/(s_RadSpec!K30*s_EF_cw*(1/365)*s_ED_con*s_RadSpec!P30*s_ET_cw_o*(1/24)*s_RadSpec!U30))*1,".")</f>
        <v>176044078.00735492</v>
      </c>
      <c r="U30" s="58">
        <f>IFERROR((s_DL/(s_RadSpec!L30*s_EF_cw*(1/365)*s_ED_con*s_RadSpec!Q30*s_ET_cw_o*(1/24)*s_RadSpec!V30))*1,".")</f>
        <v>26207534.237512819</v>
      </c>
      <c r="V30" s="58">
        <f>IFERROR((s_DL/(s_RadSpec!M30*s_EF_cw*(1/365)*s_ED_con*s_RadSpec!R30*s_ET_cw_o*(1/24)*s_RadSpec!W30))*1,".")</f>
        <v>14384787.081779927</v>
      </c>
      <c r="W30" s="58">
        <f>IFERROR((s_DL/(s_RadSpec!I30*s_EF_cw*(1/365)*s_ED_con*s_RadSpec!N30*s_ET_cw_o*(1/24)*s_RadSpec!S30))*1,".")</f>
        <v>2099043210.0984111</v>
      </c>
      <c r="X30" s="65">
        <f>s_C*s_EF_cw*(1/365)*s_ED_con*(s_ET_cw_i+s_ET_cw_o)*(1/24)*s_RadSpec!T30*s_RadSpec!O30*1</f>
        <v>2.5684931506849318E-3</v>
      </c>
      <c r="Y30" s="65">
        <f>s_C*s_EF_cw*(1/365)*s_ED_con*(s_ET_cw_i+s_ET_cw_o)*(1/24)*s_RadSpec!U30*s_RadSpec!P30*1</f>
        <v>5.24292583367926E-4</v>
      </c>
      <c r="Z30" s="65">
        <f>s_C*s_EF_cw*(1/365)*s_ED_con*(s_ET_cw_i+s_ET_cw_o)*(1/24)*s_RadSpec!V30*s_RadSpec!Q30*1</f>
        <v>1.4548889938592355E-3</v>
      </c>
      <c r="AA30" s="65">
        <f>s_C*s_EF_cw*(1/365)*s_ED_con*(s_ET_cw_i+s_ET_cw_o)*(1/24)*s_RadSpec!W30*s_RadSpec!R30*1</f>
        <v>1.954576829138791E-3</v>
      </c>
      <c r="AB30" s="65">
        <f>s_C*s_EF_cw*(1/365)*s_ED_con*(s_ET_cw_i+s_ET_cw_o)*(1/24)*s_RadSpec!S30*s_RadSpec!N30*1</f>
        <v>2.1404109589041099E-5</v>
      </c>
      <c r="AC30" s="58">
        <f>IFERROR(s_DL/(s_RadSpec!F30*s_EF_cw*s_ED_con*s_ET_cw_o*(1/24)*s_IRA_cw),".")</f>
        <v>0.27989154202746436</v>
      </c>
      <c r="AD30" s="58">
        <f>IFERROR(s_DL/(s_RadSpec!H30*s_EF_cw*(1/365)*s_ED_con*s_ET_cw_o*(1/24)*s_GSF_a),".")</f>
        <v>29.493757827966554</v>
      </c>
      <c r="AE30" s="58">
        <f t="shared" si="8"/>
        <v>0.27726038068325032</v>
      </c>
      <c r="AF30" s="65">
        <f t="shared" si="6"/>
        <v>2343.75</v>
      </c>
      <c r="AG30" s="65">
        <f t="shared" si="7"/>
        <v>0.42808219178082196</v>
      </c>
      <c r="AH30" s="61"/>
    </row>
    <row r="31" spans="1:34" x14ac:dyDescent="0.25">
      <c r="A31" s="67" t="s">
        <v>1</v>
      </c>
      <c r="B31" s="67" t="s">
        <v>274</v>
      </c>
      <c r="C31" s="68">
        <f>1/SUM(1/C32,1/C33,1/C34,1/C35,1/C36,1/C37,1/C38,1/C41,1/C44)</f>
        <v>360.13683443444916</v>
      </c>
      <c r="D31" s="68">
        <f>1/SUM(1/D32,1/D33,1/D34,1/D35,1/D36,1/D37,1/D38,1/D41,1/D44)</f>
        <v>6.8456740150381528</v>
      </c>
      <c r="E31" s="68">
        <f>1/SUM(1/E32,1/E33,1/E34,1/E35,1/E36,1/E37,1/E38,1/E39,1/E40,1/E41,1/E42,1/E43)</f>
        <v>961.81086786972878</v>
      </c>
      <c r="F31" s="69">
        <f t="shared" ref="F31" si="9">1/SUM(1/F32,1/F33,1/F34,1/F35,1/F36,1/F37,1/F38,1/F39,1/F40,1/F41,1/F42,1/F43,1/F44)</f>
        <v>6.6713774694093919</v>
      </c>
      <c r="G31" s="70">
        <f>SUM(G32:G44)</f>
        <v>6.9418058942122496E-2</v>
      </c>
      <c r="H31" s="70">
        <f>SUM(H32:H44)</f>
        <v>3.6519413493954787</v>
      </c>
      <c r="I31" s="70">
        <f>SUM(I32:I44)</f>
        <v>2.5992636218980725E-2</v>
      </c>
      <c r="J31" s="70">
        <f t="shared" ref="J31:J76" si="10">SUM(G31:I31)</f>
        <v>3.7473520445565818</v>
      </c>
      <c r="K31" s="68">
        <f>1/SUM(1/K32,1/K33,1/K34,1/K35,1/K36,1/K37,1/K38,1/K41,1/K44)</f>
        <v>360.13683443444916</v>
      </c>
      <c r="L31" s="68">
        <f>1/SUM(1/L32,1/L33,1/L34,1/L35,1/L36,1/L37,1/L38,1/L41,1/L44)</f>
        <v>43.055159838279501</v>
      </c>
      <c r="M31" s="68">
        <f>1/SUM(1/M32,1/M33,1/M34,1/M35,1/M36,1/M37,1/M38,1/M39,1/M40,1/M41,1/M42,1/M43)</f>
        <v>961.81086786972878</v>
      </c>
      <c r="N31" s="69">
        <f t="shared" ref="N31" si="11">1/SUM(1/N32,1/N33,1/N34,1/N35,1/N36,1/N37,1/N38,1/N39,1/N40,1/N41,1/N42,1/N43,1/N44)</f>
        <v>36.978901102800137</v>
      </c>
      <c r="O31" s="70">
        <f>SUM(O32:O44)</f>
        <v>6.9418058942122496E-2</v>
      </c>
      <c r="P31" s="70">
        <f>SUM(P32:P44)</f>
        <v>0.58065049796361434</v>
      </c>
      <c r="Q31" s="70">
        <f>SUM(Q32:Q44)</f>
        <v>2.5992636218980725E-2</v>
      </c>
      <c r="R31" s="70">
        <f t="shared" ref="R31:R76" si="12">SUM(O31:Q31)</f>
        <v>0.67606119312471757</v>
      </c>
      <c r="S31" s="68">
        <f t="shared" ref="S31:W31" si="13">1/SUM(1/S32,1/S33,1/S34,1/S35,1/S36,1/S37,1/S38,1/S39,1/S40,1/S41,1/S42,1/S43)</f>
        <v>961.81086786972878</v>
      </c>
      <c r="T31" s="68">
        <f t="shared" si="13"/>
        <v>8388.5407946592695</v>
      </c>
      <c r="U31" s="68">
        <f t="shared" si="13"/>
        <v>2182.7750187805586</v>
      </c>
      <c r="V31" s="68">
        <f t="shared" si="13"/>
        <v>1292.3926515860114</v>
      </c>
      <c r="W31" s="68">
        <f t="shared" si="13"/>
        <v>16308.56454234117</v>
      </c>
      <c r="X31" s="70">
        <f>+SUM(X32:X44)</f>
        <v>2.5992636218980725E-2</v>
      </c>
      <c r="Y31" s="70">
        <f t="shared" ref="Y31:AA31" si="14">+SUM(Y32:Y44)</f>
        <v>2.9802561150941475E-3</v>
      </c>
      <c r="Z31" s="70">
        <f t="shared" si="14"/>
        <v>1.1453310480878897E-2</v>
      </c>
      <c r="AA31" s="70">
        <f t="shared" si="14"/>
        <v>1.9343966378422416E-2</v>
      </c>
      <c r="AB31" s="70">
        <f>+SUM(AB32:AB44)</f>
        <v>1.5329368771294168E-3</v>
      </c>
      <c r="AC31" s="68">
        <f>1/SUM(1/AC32,1/AC33,1/AC34,1/AC35,1/AC36,1/AC37,1/AC38,1/AC41,1/AC44)</f>
        <v>1.3463228846130394E-2</v>
      </c>
      <c r="AD31" s="68">
        <f t="shared" ref="AD31:AE31" si="15">1/SUM(1/AD32,1/AD33,1/AD34,1/AD35,1/AD36,1/AD37,1/AD38,1/AD39,1/AD40,1/AD41,1/AD42,1/AD43,1/AD44)</f>
        <v>1.2824060226749045E-2</v>
      </c>
      <c r="AE31" s="69">
        <f t="shared" si="15"/>
        <v>6.5679369633975457E-3</v>
      </c>
      <c r="AF31" s="70">
        <f>SUM(AF32:AF44)</f>
        <v>1856.9096823445518</v>
      </c>
      <c r="AG31" s="70">
        <f>SUM(AG32:AG44)</f>
        <v>1949.4605887653106</v>
      </c>
      <c r="AH31" s="70">
        <f t="shared" ref="AH31:AH76" si="16">SUM(AF31:AG31)</f>
        <v>3806.3702711098622</v>
      </c>
    </row>
    <row r="32" spans="1:34" x14ac:dyDescent="0.25">
      <c r="A32" s="71" t="s">
        <v>275</v>
      </c>
      <c r="B32" s="61">
        <v>1</v>
      </c>
      <c r="C32" s="72">
        <f>IFERROR(C3/$B32,0)</f>
        <v>1766.4723547076487</v>
      </c>
      <c r="D32" s="72">
        <f>IFERROR(D3/$B32,0)</f>
        <v>14.942558982555516</v>
      </c>
      <c r="E32" s="72">
        <f>IFERROR(E3/$B32,0)</f>
        <v>21882123.987942163</v>
      </c>
      <c r="F32" s="72">
        <f>IF(AND(C32&lt;&gt;0,D32&lt;&gt;0,E32&lt;&gt;0),1/((1/C32)+(1/D32)+(1/E32)),IF(AND(C32&lt;&gt;0,D32&lt;&gt;0,E32=0), 1/((1/C32)+(1/D32)),IF(AND(C32&lt;&gt;0,D32=0,E32&lt;&gt;0),1/((1/C32)+(1/E32)),IF(AND(C32=0,D32&lt;&gt;0,E32&lt;&gt;0),1/((1/D32)+(1/E32)),IF(AND(C32&lt;&gt;0,D32=0,E32=0),1/((1/C32)),IF(AND(C32=0,D32&lt;&gt;0,E32=0),1/((1/D32)),IF(AND(C32=0,D32=0,E32&lt;&gt;0),1/((1/E32)),IF(AND(C32=0,D32=0,E32=0),0))))))))</f>
        <v>14.817210339351847</v>
      </c>
      <c r="G32" s="73">
        <f>IFERROR(s_RadSpec!$G$3*G3,".")*$B$32</f>
        <v>1.41525E-2</v>
      </c>
      <c r="H32" s="73">
        <f>IFERROR(s_RadSpec!$F$3*H3,".")*$B$32</f>
        <v>1.6730735364127323</v>
      </c>
      <c r="I32" s="73">
        <f>IFERROR(s_RadSpec!$E$3*I3,".")*$B$32</f>
        <v>1.1424850720056198E-6</v>
      </c>
      <c r="J32" s="73">
        <f t="shared" si="10"/>
        <v>1.6872271788978044</v>
      </c>
      <c r="K32" s="72">
        <f>IFERROR(K3/$B32,0)</f>
        <v>1766.4723547076487</v>
      </c>
      <c r="L32" s="72">
        <f>IFERROR(L3/$B32,0)</f>
        <v>93.979681763047139</v>
      </c>
      <c r="M32" s="72">
        <f>IFERROR(M3/$B32,0)</f>
        <v>21882123.987942163</v>
      </c>
      <c r="N32" s="72">
        <f>IF(AND(K32&lt;&gt;0,L32&lt;&gt;0,M32&lt;&gt;0),1/((1/K32)+(1/L32)+(1/M32)),IF(AND(K32&lt;&gt;0,L32&lt;&gt;0,M32=0), 1/((1/K32)+(1/L32)),IF(AND(K32&lt;&gt;0,L32=0,M32&lt;&gt;0),1/((1/K32)+(1/M32)),IF(AND(K32=0,L32&lt;&gt;0,M32&lt;&gt;0),1/((1/L32)+(1/M32)),IF(AND(K32&lt;&gt;0,L32=0,M32=0),1/((1/K32)),IF(AND(K32=0,L32&lt;&gt;0,M32=0),1/((1/L32)),IF(AND(K32=0,L32=0,M32&lt;&gt;0),1/((1/M32)),IF(AND(K32=0,L32=0,M32=0),0))))))))</f>
        <v>89.231987447363068</v>
      </c>
      <c r="O32" s="73">
        <f>IFERROR(s_RadSpec!$G$3*O3,".")*$B$32</f>
        <v>1.41525E-2</v>
      </c>
      <c r="P32" s="73">
        <f>IFERROR(s_RadSpec!$F$3*P3,".")*$B$32</f>
        <v>0.2660149463267284</v>
      </c>
      <c r="Q32" s="73">
        <f>IFERROR(s_RadSpec!$E$3*Q3,".")*$B$32</f>
        <v>1.1424850720056198E-6</v>
      </c>
      <c r="R32" s="73">
        <f t="shared" si="12"/>
        <v>0.2801685888118004</v>
      </c>
      <c r="S32" s="72">
        <f t="shared" ref="S32:W32" si="17">IFERROR(S3/$B32,0)</f>
        <v>21882123.987942163</v>
      </c>
      <c r="T32" s="72">
        <f t="shared" si="17"/>
        <v>62303880.328840733</v>
      </c>
      <c r="U32" s="72">
        <f t="shared" si="17"/>
        <v>25021910.478628453</v>
      </c>
      <c r="V32" s="72">
        <f t="shared" si="17"/>
        <v>23978432.392586049</v>
      </c>
      <c r="W32" s="72">
        <f t="shared" si="17"/>
        <v>69390712.641481221</v>
      </c>
      <c r="X32" s="73">
        <f>IFERROR(s_RadSpec!$E$3*X3,".")*$B$32</f>
        <v>1.1424850720056198E-6</v>
      </c>
      <c r="Y32" s="73">
        <f>IFERROR(s_RadSpec!$K$3*Y3,".")*$B$32</f>
        <v>4.0125911689688767E-7</v>
      </c>
      <c r="Z32" s="73">
        <f>IFERROR(s_RadSpec!$L$3*Z3,".")*$B$32</f>
        <v>9.9912434829278277E-7</v>
      </c>
      <c r="AA32" s="73">
        <f>IFERROR(s_RadSpec!$M$3*AA3,".")*$B$32</f>
        <v>1.0426036027163236E-6</v>
      </c>
      <c r="AB32" s="73">
        <f>IFERROR(s_RadSpec!$I$3*AB3,".")*$B$32</f>
        <v>3.6027876135480415E-7</v>
      </c>
      <c r="AC32" s="72">
        <f>IFERROR(AC3/$B32,0)</f>
        <v>2.9387185350488104E-2</v>
      </c>
      <c r="AD32" s="72">
        <f t="shared" ref="AD32" si="18">IFERROR(AD3/$B32,0)</f>
        <v>0.46522891811971051</v>
      </c>
      <c r="AE32" s="72">
        <f>IFERROR(IF(AND(AC32&lt;&gt;0,AD32&lt;&gt;0),1/((1/AC32)+(1/AD32)),IF(AND(AC32&lt;&gt;0,AD32=0),1/((1/AC32)),IF(AND(AC32=0,AD32&lt;&gt;0),1/((1/AD32)),IF(AND(AC32=0,AD32=0),0)))),0)</f>
        <v>2.7641171306940132E-2</v>
      </c>
      <c r="AF32" s="73">
        <f>IFERROR(s_RadSpec!$F$3*AF3,".")*$B$32</f>
        <v>850.7109375</v>
      </c>
      <c r="AG32" s="73">
        <f>IFERROR(s_RadSpec!$H$3*AG3,".")*$B$32</f>
        <v>53.736986301369868</v>
      </c>
      <c r="AH32" s="73">
        <f t="shared" si="16"/>
        <v>904.44792380136983</v>
      </c>
    </row>
    <row r="33" spans="1:34" x14ac:dyDescent="0.25">
      <c r="A33" s="71" t="s">
        <v>276</v>
      </c>
      <c r="B33" s="61">
        <v>1</v>
      </c>
      <c r="C33" s="72">
        <f t="shared" ref="C33:D34" si="19">IFERROR(C13/$B33,0)</f>
        <v>3367.853835143555</v>
      </c>
      <c r="D33" s="72">
        <f t="shared" si="19"/>
        <v>116.33849493561081</v>
      </c>
      <c r="E33" s="72">
        <f t="shared" ref="E33:E34" si="20">IFERROR(E13/$B33,0)</f>
        <v>299575.5113704144</v>
      </c>
      <c r="F33" s="72">
        <f>IF(AND(C33&lt;&gt;0,D33&lt;&gt;0,E33&lt;&gt;0),1/((1/C33)+(1/D33)+(1/E33)),IF(AND(C33&lt;&gt;0,D33&lt;&gt;0,E33=0), 1/((1/C33)+(1/D33)),IF(AND(C33&lt;&gt;0,D33=0,E33&lt;&gt;0),1/((1/C33)+(1/E33)),IF(AND(C33=0,D33&lt;&gt;0,E33&lt;&gt;0),1/((1/D33)+(1/E33)),IF(AND(C33&lt;&gt;0,D33=0,E33=0),1/((1/C33)),IF(AND(C33=0,D33&lt;&gt;0,E33=0),1/((1/D33)),IF(AND(C33=0,D33=0,E33&lt;&gt;0),1/((1/E33)),IF(AND(C33=0,D33=0,E33=0),0))))))))</f>
        <v>112.4117119187751</v>
      </c>
      <c r="G33" s="73">
        <f>IFERROR(s_RadSpec!$G$13*G13,".")*$B$33</f>
        <v>7.4231249999999992E-3</v>
      </c>
      <c r="H33" s="73">
        <f>IFERROR(s_RadSpec!$F$13*H13,".")*$B$33</f>
        <v>0.21489017898879131</v>
      </c>
      <c r="I33" s="73">
        <f>IFERROR(s_RadSpec!$E$13*I13,".")*$B$33</f>
        <v>8.3451413921107836E-5</v>
      </c>
      <c r="J33" s="73">
        <f t="shared" si="10"/>
        <v>0.22239675540271242</v>
      </c>
      <c r="K33" s="72">
        <f t="shared" ref="K33:L34" si="21">IFERROR(K13/$B33,0)</f>
        <v>3367.853835143555</v>
      </c>
      <c r="L33" s="72">
        <f t="shared" si="21"/>
        <v>731.69895086943836</v>
      </c>
      <c r="M33" s="72">
        <f t="shared" ref="M33:M34" si="22">IFERROR(M13/$B33,0)</f>
        <v>299575.5113704144</v>
      </c>
      <c r="N33" s="72">
        <f>IF(AND(K33&lt;&gt;0,L33&lt;&gt;0,M33&lt;&gt;0),1/((1/K33)+(1/L33)+(1/M33)),IF(AND(K33&lt;&gt;0,L33&lt;&gt;0,M33=0), 1/((1/K33)+(1/L33)),IF(AND(K33&lt;&gt;0,L33=0,M33&lt;&gt;0),1/((1/K33)+(1/M33)),IF(AND(K33=0,L33&lt;&gt;0,M33&lt;&gt;0),1/((1/L33)+(1/M33)),IF(AND(K33&lt;&gt;0,L33=0,M33=0),1/((1/K33)),IF(AND(K33=0,L33&lt;&gt;0,M33=0),1/((1/L33)),IF(AND(K33=0,L33=0,M33&lt;&gt;0),1/((1/M33)),IF(AND(K33=0,L33=0,M33=0),0))))))))</f>
        <v>599.89969091248463</v>
      </c>
      <c r="O33" s="73">
        <f>IFERROR(s_RadSpec!$G$13*O13,".")*$B$33</f>
        <v>7.4231249999999992E-3</v>
      </c>
      <c r="P33" s="73">
        <f>IFERROR(s_RadSpec!$F$13*P13,".")*$B$33</f>
        <v>3.4167057326368787E-2</v>
      </c>
      <c r="Q33" s="73">
        <f>IFERROR(s_RadSpec!$E$13*Q13,".")*$B$33</f>
        <v>8.3451413921107836E-5</v>
      </c>
      <c r="R33" s="73">
        <f t="shared" si="12"/>
        <v>4.1673633740289893E-2</v>
      </c>
      <c r="S33" s="72">
        <f t="shared" ref="S33:W34" si="23">IFERROR(S13/$B33,0)</f>
        <v>299575.5113704144</v>
      </c>
      <c r="T33" s="72">
        <f t="shared" si="23"/>
        <v>1954481.2649498454</v>
      </c>
      <c r="U33" s="72">
        <f t="shared" si="23"/>
        <v>487193.07084866846</v>
      </c>
      <c r="V33" s="72">
        <f t="shared" si="23"/>
        <v>321300.37994283758</v>
      </c>
      <c r="W33" s="72">
        <f t="shared" si="23"/>
        <v>14776819.729560614</v>
      </c>
      <c r="X33" s="73">
        <f>IFERROR(s_RadSpec!$E$13*X13,".")*$B$33</f>
        <v>8.3451413921107836E-5</v>
      </c>
      <c r="Y33" s="73">
        <f>IFERROR(s_RadSpec!$K$13*Y13,".")*$B$33</f>
        <v>1.2791117749927134E-5</v>
      </c>
      <c r="Z33" s="73">
        <f>IFERROR(s_RadSpec!$L$13*Z13,".")*$B$33</f>
        <v>5.1314358712965937E-5</v>
      </c>
      <c r="AA33" s="73">
        <f>IFERROR(s_RadSpec!$M$13*AA13,".")*$B$33</f>
        <v>7.7808809328042949E-5</v>
      </c>
      <c r="AB33" s="73">
        <f>IFERROR(s_RadSpec!$I$13*AB13,".")*$B$33</f>
        <v>1.6918390057901432E-6</v>
      </c>
      <c r="AC33" s="72">
        <f t="shared" ref="AC33:AC34" si="24">IFERROR(AC13/$B33,0)</f>
        <v>0.22880022880022877</v>
      </c>
      <c r="AD33" s="72">
        <f t="shared" ref="AD33:AD34" si="25">IFERROR(AD13/$B33,0)</f>
        <v>0.36352771276330859</v>
      </c>
      <c r="AE33" s="72">
        <f t="shared" ref="AE33:AE44" si="26">IFERROR(IF(AND(AC33&lt;&gt;0,AD33&lt;&gt;0),1/((1/AC33)+(1/AD33)),IF(AND(AC33&lt;&gt;0,AD33=0),1/((1/AC33)),IF(AND(AC33=0,AD33&lt;&gt;0),1/((1/AD33)),IF(AND(AC33=0,AD33=0),0)))),0)</f>
        <v>0.14042090203598284</v>
      </c>
      <c r="AF33" s="73">
        <f>IFERROR(s_RadSpec!$F$13*AF13,".")*$B$33</f>
        <v>109.265625</v>
      </c>
      <c r="AG33" s="73">
        <f>IFERROR(s_RadSpec!$H$13*AG13,".")*$B$33</f>
        <v>68.770547945205479</v>
      </c>
      <c r="AH33" s="73">
        <f t="shared" si="16"/>
        <v>178.03617294520546</v>
      </c>
    </row>
    <row r="34" spans="1:34" x14ac:dyDescent="0.25">
      <c r="A34" s="71" t="s">
        <v>277</v>
      </c>
      <c r="B34" s="61">
        <v>1</v>
      </c>
      <c r="C34" s="72">
        <f t="shared" si="19"/>
        <v>373043.85130472085</v>
      </c>
      <c r="D34" s="72">
        <f t="shared" si="19"/>
        <v>321461.63074313517</v>
      </c>
      <c r="E34" s="72">
        <f t="shared" si="20"/>
        <v>2962.3400512812377</v>
      </c>
      <c r="F34" s="72">
        <f>IF(AND(C34&lt;&gt;0,D34&lt;&gt;0,E34&lt;&gt;0),1/((1/C34)+(1/D34)+(1/E34)),IF(AND(C34&lt;&gt;0,D34&lt;&gt;0,E34=0), 1/((1/C34)+(1/D34)),IF(AND(C34&lt;&gt;0,D34=0,E34&lt;&gt;0),1/((1/C34)+(1/E34)),IF(AND(C34=0,D34&lt;&gt;0,E34&lt;&gt;0),1/((1/D34)+(1/E34)),IF(AND(C34&lt;&gt;0,D34=0,E34=0),1/((1/C34)),IF(AND(C34=0,D34&lt;&gt;0,E34=0),1/((1/D34)),IF(AND(C34=0,D34=0,E34&lt;&gt;0),1/((1/E34)),IF(AND(C34=0,D34=0,E34=0),0))))))))</f>
        <v>2912.3747154440816</v>
      </c>
      <c r="G34" s="73">
        <f>IFERROR(s_RadSpec!$G$14*G14,".")*$B$34</f>
        <v>6.7016250000000001E-5</v>
      </c>
      <c r="H34" s="73">
        <f>IFERROR(s_RadSpec!$F$14*H14,".")*$B$33</f>
        <v>7.776977906261018E-5</v>
      </c>
      <c r="I34" s="73">
        <f>IFERROR(s_RadSpec!$E$14*I14,".")*$B$33</f>
        <v>8.439274211340891E-3</v>
      </c>
      <c r="J34" s="73">
        <f t="shared" si="10"/>
        <v>8.5840602404035019E-3</v>
      </c>
      <c r="K34" s="72">
        <f t="shared" si="21"/>
        <v>373043.85130472085</v>
      </c>
      <c r="L34" s="72">
        <f t="shared" si="21"/>
        <v>2021799.7326655542</v>
      </c>
      <c r="M34" s="72">
        <f t="shared" si="22"/>
        <v>2962.3400512812377</v>
      </c>
      <c r="N34" s="72">
        <f>IF(AND(K34&lt;&gt;0,L34&lt;&gt;0,M34&lt;&gt;0),1/((1/K34)+(1/L34)+(1/M34)),IF(AND(K34&lt;&gt;0,L34&lt;&gt;0,M34=0), 1/((1/K34)+(1/L34)),IF(AND(K34&lt;&gt;0,L34=0,M34&lt;&gt;0),1/((1/K34)+(1/M34)),IF(AND(K34=0,L34&lt;&gt;0,M34&lt;&gt;0),1/((1/L34)+(1/M34)),IF(AND(K34&lt;&gt;0,L34=0,M34=0),1/((1/K34)),IF(AND(K34=0,L34&lt;&gt;0,M34=0),1/((1/L34)),IF(AND(K34=0,L34=0,M34&lt;&gt;0),1/((1/M34)),IF(AND(K34=0,L34=0,M34=0),0))))))))</f>
        <v>2934.7353541437556</v>
      </c>
      <c r="O34" s="73">
        <f>IFERROR(s_RadSpec!$G$14*O14,".")*$B$34</f>
        <v>6.7016250000000001E-5</v>
      </c>
      <c r="P34" s="73">
        <f>IFERROR(s_RadSpec!$F$14*P14,".")*$B$33</f>
        <v>1.2365220746685846E-5</v>
      </c>
      <c r="Q34" s="73">
        <f>IFERROR(s_RadSpec!$E$14*Q14,".")*$B$33</f>
        <v>8.439274211340891E-3</v>
      </c>
      <c r="R34" s="73">
        <f t="shared" si="12"/>
        <v>8.5186556820875774E-3</v>
      </c>
      <c r="S34" s="72">
        <f t="shared" si="23"/>
        <v>2962.3400512812377</v>
      </c>
      <c r="T34" s="72">
        <f t="shared" si="23"/>
        <v>23087.040618717965</v>
      </c>
      <c r="U34" s="72">
        <f t="shared" si="23"/>
        <v>6141.0641535520499</v>
      </c>
      <c r="V34" s="72">
        <f t="shared" si="23"/>
        <v>3681.4573283600353</v>
      </c>
      <c r="W34" s="72">
        <f t="shared" si="23"/>
        <v>64718.598129920887</v>
      </c>
      <c r="X34" s="73">
        <f>IFERROR(s_RadSpec!$E$14*X14,".")*$B$33</f>
        <v>8.439274211340891E-3</v>
      </c>
      <c r="Y34" s="73">
        <f>IFERROR(s_RadSpec!$K$14*Y14,".")*$B$33</f>
        <v>1.0828585790996139E-3</v>
      </c>
      <c r="Z34" s="73">
        <f>IFERROR(s_RadSpec!$L$14*Z14,".")*$B$33</f>
        <v>4.0709556804645599E-3</v>
      </c>
      <c r="AA34" s="73">
        <f>IFERROR(s_RadSpec!$M$14*AA14,".")*$B$33</f>
        <v>6.7907890191780821E-3</v>
      </c>
      <c r="AB34" s="73">
        <f>IFERROR(s_RadSpec!$I$14*AB14,".")*$B$33</f>
        <v>3.8628772443144026E-4</v>
      </c>
      <c r="AC34" s="72">
        <f t="shared" si="24"/>
        <v>632.21115852694811</v>
      </c>
      <c r="AD34" s="72">
        <f t="shared" si="25"/>
        <v>3.3725332575668322E-2</v>
      </c>
      <c r="AE34" s="72">
        <f t="shared" si="26"/>
        <v>3.3723533592257979E-2</v>
      </c>
      <c r="AF34" s="73">
        <f>IFERROR(s_RadSpec!$F$14*AF14,".")*$B$33</f>
        <v>3.9543750000000003E-2</v>
      </c>
      <c r="AG34" s="73">
        <f>IFERROR(s_RadSpec!$H$14*AG14,".")*$B$33</f>
        <v>741.28253424657544</v>
      </c>
      <c r="AH34" s="73">
        <f t="shared" si="16"/>
        <v>741.32207799657544</v>
      </c>
    </row>
    <row r="35" spans="1:34" x14ac:dyDescent="0.25">
      <c r="A35" s="71" t="s">
        <v>278</v>
      </c>
      <c r="B35" s="61">
        <v>1</v>
      </c>
      <c r="C35" s="72">
        <f>IFERROR(C30/$B35,0)</f>
        <v>7038.2882882882877</v>
      </c>
      <c r="D35" s="72">
        <f>IFERROR(D30/$B35,0)</f>
        <v>142.31699380472779</v>
      </c>
      <c r="E35" s="72">
        <f>IFERROR(E30/$B35,0)</f>
        <v>10590576.997847069</v>
      </c>
      <c r="F35" s="72">
        <f t="shared" ref="F35:F61" si="27">IF(AND(C35&lt;&gt;0,D35&lt;&gt;0,E35&lt;&gt;0),1/((1/C35)+(1/D35)+(1/E35)),IF(AND(C35&lt;&gt;0,D35&lt;&gt;0,E35=0), 1/((1/C35)+(1/D35)),IF(AND(C35&lt;&gt;0,D35=0,E35&lt;&gt;0),1/((1/C35)+(1/E35)),IF(AND(C35=0,D35&lt;&gt;0,E35&lt;&gt;0),1/((1/D35)+(1/E35)),IF(AND(C35&lt;&gt;0,D35=0,E35=0),1/((1/C35)),IF(AND(C35=0,D35&lt;&gt;0,E35=0),1/((1/D35)),IF(AND(C35=0,D35=0,E35&lt;&gt;0),1/((1/E35)),IF(AND(C35=0,D35=0,E35=0),0))))))))</f>
        <v>139.49448519074565</v>
      </c>
      <c r="G35" s="73">
        <f>IFERROR(s_RadSpec!$G$30*G30,".")*$B$35</f>
        <v>3.552E-3</v>
      </c>
      <c r="H35" s="73">
        <f>IFERROR(s_RadSpec!$F$30*H30,".")*$B$35</f>
        <v>0.17566419393528176</v>
      </c>
      <c r="I35" s="73">
        <f>IFERROR(s_RadSpec!$E$30*I30,".")*$B$35</f>
        <v>2.3605890410958908E-6</v>
      </c>
      <c r="J35" s="73">
        <f t="shared" si="10"/>
        <v>0.17921855452432287</v>
      </c>
      <c r="K35" s="72">
        <f>IFERROR(K30/$B35,0)</f>
        <v>7038.2882882882877</v>
      </c>
      <c r="L35" s="72">
        <f>IFERROR(L30/$B35,0)</f>
        <v>895.0880369859151</v>
      </c>
      <c r="M35" s="72">
        <f>IFERROR(M30/$B35,0)</f>
        <v>10590576.997847069</v>
      </c>
      <c r="N35" s="72">
        <f t="shared" ref="N35:N61" si="28">IF(AND(K35&lt;&gt;0,L35&lt;&gt;0,M35&lt;&gt;0),1/((1/K35)+(1/L35)+(1/M35)),IF(AND(K35&lt;&gt;0,L35&lt;&gt;0,M35=0), 1/((1/K35)+(1/L35)),IF(AND(K35&lt;&gt;0,L35=0,M35&lt;&gt;0),1/((1/K35)+(1/M35)),IF(AND(K35=0,L35&lt;&gt;0,M35&lt;&gt;0),1/((1/L35)+(1/M35)),IF(AND(K35&lt;&gt;0,L35=0,M35=0),1/((1/K35)),IF(AND(K35=0,L35&lt;&gt;0,M35=0),1/((1/L35)),IF(AND(K35=0,L35=0,M35&lt;&gt;0),1/((1/M35)),IF(AND(K35=0,L35=0,M35=0),0))))))))</f>
        <v>794.03964323958337</v>
      </c>
      <c r="O35" s="73">
        <f>IFERROR(s_RadSpec!$G$30*O30,".")*$B$35</f>
        <v>3.552E-3</v>
      </c>
      <c r="P35" s="73">
        <f>IFERROR(s_RadSpec!$F$30*P30,".")*$B$35</f>
        <v>2.7930213528698292E-2</v>
      </c>
      <c r="Q35" s="73">
        <f>IFERROR(s_RadSpec!$E$30*Q30,".")*$B$35</f>
        <v>2.3605890410958908E-6</v>
      </c>
      <c r="R35" s="73">
        <f t="shared" si="12"/>
        <v>3.1484574117739389E-2</v>
      </c>
      <c r="S35" s="72">
        <f t="shared" ref="S35:W35" si="29">IFERROR(S30/$B35,0)</f>
        <v>10590576.997847069</v>
      </c>
      <c r="T35" s="72">
        <f t="shared" si="29"/>
        <v>176044078.00735492</v>
      </c>
      <c r="U35" s="72">
        <f t="shared" si="29"/>
        <v>26207534.237512819</v>
      </c>
      <c r="V35" s="72">
        <f t="shared" si="29"/>
        <v>14384787.081779927</v>
      </c>
      <c r="W35" s="72">
        <f t="shared" si="29"/>
        <v>2099043210.0984111</v>
      </c>
      <c r="X35" s="73">
        <f>IFERROR(s_RadSpec!$E$30*X30,".")*$B$35</f>
        <v>2.3605890410958908E-6</v>
      </c>
      <c r="Y35" s="73">
        <f>IFERROR(s_RadSpec!$K$30*Y30,".")*$B$35</f>
        <v>1.4200988913103643E-7</v>
      </c>
      <c r="Z35" s="73">
        <f>IFERROR(s_RadSpec!$L$30*Z30,".")*$B$35</f>
        <v>9.5392415682569708E-7</v>
      </c>
      <c r="AA35" s="73">
        <f>IFERROR(s_RadSpec!$M$30*AA30,".")*$B$35</f>
        <v>1.7379471700116805E-6</v>
      </c>
      <c r="AB35" s="73">
        <f>IFERROR(s_RadSpec!$I$30*AB30,".")*$B$35</f>
        <v>1.1910188356164387E-8</v>
      </c>
      <c r="AC35" s="72">
        <f>IFERROR(AC30/$B35,0)</f>
        <v>0.27989154202746436</v>
      </c>
      <c r="AD35" s="72">
        <f t="shared" ref="AD35" si="30">IFERROR(AD30/$B35,0)</f>
        <v>29.493757827966554</v>
      </c>
      <c r="AE35" s="72">
        <f t="shared" si="26"/>
        <v>0.27726038068325032</v>
      </c>
      <c r="AF35" s="73">
        <f>IFERROR(s_RadSpec!$F$30*AF30,".")*$B$35</f>
        <v>89.3203125</v>
      </c>
      <c r="AG35" s="73">
        <f>IFERROR(s_RadSpec!$H$30*AG30,".")*$B$35</f>
        <v>0.84763698630136997</v>
      </c>
      <c r="AH35" s="73">
        <f t="shared" si="16"/>
        <v>90.167949486301367</v>
      </c>
    </row>
    <row r="36" spans="1:34" x14ac:dyDescent="0.25">
      <c r="A36" s="71" t="s">
        <v>279</v>
      </c>
      <c r="B36" s="61">
        <v>1</v>
      </c>
      <c r="C36" s="72">
        <f>IFERROR(C26/$B36,0)</f>
        <v>722.16505082236552</v>
      </c>
      <c r="D36" s="72">
        <f>IFERROR(D26/$B36,0)</f>
        <v>19.415430942896641</v>
      </c>
      <c r="E36" s="72">
        <f>IFERROR(E26/$B36,0)</f>
        <v>35561.097266293255</v>
      </c>
      <c r="F36" s="72">
        <f t="shared" si="27"/>
        <v>18.897065418351108</v>
      </c>
      <c r="G36" s="73">
        <f>IFERROR(s_RadSpec!$G$26*G26,".")*$B$37</f>
        <v>3.4618125E-2</v>
      </c>
      <c r="H36" s="73">
        <f>IFERROR(s_RadSpec!$F$26*H26,".")*$B$37</f>
        <v>1.2876355963217256</v>
      </c>
      <c r="I36" s="73">
        <f>IFERROR(s_RadSpec!$E$26*I26,".")*$B$37</f>
        <v>7.0301542758345549E-4</v>
      </c>
      <c r="J36" s="73">
        <f t="shared" si="10"/>
        <v>1.3229567367493091</v>
      </c>
      <c r="K36" s="72">
        <f>IFERROR(K26/$B36,0)</f>
        <v>722.16505082236552</v>
      </c>
      <c r="L36" s="72">
        <f>IFERROR(L26/$B36,0)</f>
        <v>122.11134809211823</v>
      </c>
      <c r="M36" s="72">
        <f>IFERROR(M26/$B36,0)</f>
        <v>35561.097266293255</v>
      </c>
      <c r="N36" s="72">
        <f t="shared" si="28"/>
        <v>104.14396446958482</v>
      </c>
      <c r="O36" s="73">
        <f>IFERROR(s_RadSpec!$G$26*O26,".")*$B$37</f>
        <v>3.4618125E-2</v>
      </c>
      <c r="P36" s="73">
        <f>IFERROR(s_RadSpec!$F$26*P26,".")*$B$37</f>
        <v>0.20473117683657485</v>
      </c>
      <c r="Q36" s="73">
        <f>IFERROR(s_RadSpec!$E$26*Q26,".")*$B$37</f>
        <v>7.0301542758345549E-4</v>
      </c>
      <c r="R36" s="73">
        <f t="shared" si="12"/>
        <v>0.24005231726415829</v>
      </c>
      <c r="S36" s="72">
        <f t="shared" ref="S36:W36" si="31">IFERROR(S26/$B36,0)</f>
        <v>35561.097266293255</v>
      </c>
      <c r="T36" s="72">
        <f t="shared" si="31"/>
        <v>217833.75135379776</v>
      </c>
      <c r="U36" s="72">
        <f t="shared" si="31"/>
        <v>61767.332183200524</v>
      </c>
      <c r="V36" s="72">
        <f t="shared" si="31"/>
        <v>40668.575760990941</v>
      </c>
      <c r="W36" s="72">
        <f t="shared" si="31"/>
        <v>1201594.8068946381</v>
      </c>
      <c r="X36" s="73">
        <f>IFERROR(s_RadSpec!$E$26*X26,".")*$B$37</f>
        <v>7.0301542758345549E-4</v>
      </c>
      <c r="Y36" s="73">
        <f>IFERROR(s_RadSpec!$K$26*Y26,".")*$B$37</f>
        <v>1.1476642092710371E-4</v>
      </c>
      <c r="Z36" s="73">
        <f>IFERROR(s_RadSpec!$L$26*Z26,".")*$B$37</f>
        <v>4.0474469458791844E-4</v>
      </c>
      <c r="AA36" s="73">
        <f>IFERROR(s_RadSpec!$M$26*AA26,".")*$B$37</f>
        <v>6.1472524011966677E-4</v>
      </c>
      <c r="AB36" s="73">
        <f>IFERROR(s_RadSpec!$I$26*AB26,".")*$B$37</f>
        <v>2.0805682461801892E-5</v>
      </c>
      <c r="AC36" s="72">
        <f>IFERROR(AC26/$B36,0)</f>
        <v>3.8183879243481898E-2</v>
      </c>
      <c r="AD36" s="72">
        <f t="shared" ref="AD36" si="32">IFERROR(AD26/$B36,0)</f>
        <v>9.416681716157993E-2</v>
      </c>
      <c r="AE36" s="72">
        <f t="shared" si="26"/>
        <v>2.7167627167115453E-2</v>
      </c>
      <c r="AF36" s="73">
        <f>IFERROR(s_RadSpec!$F$26*AF26,".")*$B$37</f>
        <v>654.7265625</v>
      </c>
      <c r="AG36" s="73">
        <f>IFERROR(s_RadSpec!$H$26*AG26,".")*$B$37</f>
        <v>265.48630136986304</v>
      </c>
      <c r="AH36" s="73">
        <f t="shared" si="16"/>
        <v>920.21286386986299</v>
      </c>
    </row>
    <row r="37" spans="1:34" x14ac:dyDescent="0.25">
      <c r="A37" s="71" t="s">
        <v>280</v>
      </c>
      <c r="B37" s="61">
        <v>1</v>
      </c>
      <c r="C37" s="72">
        <f>IFERROR(C22/$B37,0)</f>
        <v>3618.0759072325336</v>
      </c>
      <c r="D37" s="72">
        <f>IFERROR(D22/$B37,0)</f>
        <v>174.30024211518389</v>
      </c>
      <c r="E37" s="72">
        <f>IFERROR(E22/$B37,0)</f>
        <v>628988742209.32263</v>
      </c>
      <c r="F37" s="72">
        <f t="shared" si="27"/>
        <v>166.28928186975554</v>
      </c>
      <c r="G37" s="73">
        <f>IFERROR(s_RadSpec!$G$22*G22,".")*$B$37</f>
        <v>6.9097500000000001E-3</v>
      </c>
      <c r="H37" s="73">
        <f>IFERROR(s_RadSpec!$F$22*H22,".")*$B$37</f>
        <v>0.14343066708696309</v>
      </c>
      <c r="I37" s="73">
        <f>IFERROR(s_RadSpec!$E$22*I22,".")*$B$37</f>
        <v>3.9746339357660869E-11</v>
      </c>
      <c r="J37" s="73">
        <f t="shared" si="10"/>
        <v>0.15034041712670942</v>
      </c>
      <c r="K37" s="72">
        <f>IFERROR(K22/$B37,0)</f>
        <v>3618.0759072325336</v>
      </c>
      <c r="L37" s="72">
        <f>IFERROR(L22/$B37,0)</f>
        <v>1096.2433746676488</v>
      </c>
      <c r="M37" s="72">
        <f>IFERROR(M22/$B37,0)</f>
        <v>628988742209.32263</v>
      </c>
      <c r="N37" s="72">
        <f t="shared" si="28"/>
        <v>841.3286202890273</v>
      </c>
      <c r="O37" s="73">
        <f>IFERROR(s_RadSpec!$G$22*O22,".")*$B$37</f>
        <v>6.9097500000000001E-3</v>
      </c>
      <c r="P37" s="73">
        <f>IFERROR(s_RadSpec!$F$22*P22,".")*$B$37</f>
        <v>2.2805154929742975E-2</v>
      </c>
      <c r="Q37" s="73">
        <f>IFERROR(s_RadSpec!$E$22*Q22,".")*$B$37</f>
        <v>3.9746339357660869E-11</v>
      </c>
      <c r="R37" s="73">
        <f t="shared" si="12"/>
        <v>2.9714904969489312E-2</v>
      </c>
      <c r="S37" s="72">
        <f t="shared" ref="S37:W37" si="33">IFERROR(S22/$B37,0)</f>
        <v>628988742209.32263</v>
      </c>
      <c r="T37" s="72">
        <f t="shared" si="33"/>
        <v>794570943606.79163</v>
      </c>
      <c r="U37" s="72">
        <f t="shared" si="33"/>
        <v>444659710547.27161</v>
      </c>
      <c r="V37" s="72">
        <f t="shared" si="33"/>
        <v>456288460224.328</v>
      </c>
      <c r="W37" s="72">
        <f t="shared" si="33"/>
        <v>2243480667052.6235</v>
      </c>
      <c r="X37" s="73">
        <f>IFERROR(s_RadSpec!$E$22*X22,".")*$B$37</f>
        <v>3.9746339357660869E-11</v>
      </c>
      <c r="Y37" s="73">
        <f>IFERROR(s_RadSpec!$K$22*Y22,".")*$B$37</f>
        <v>3.1463521540968563E-11</v>
      </c>
      <c r="Z37" s="73">
        <f>IFERROR(s_RadSpec!$L$22*Z22,".")*$B$37</f>
        <v>5.6222768573367895E-11</v>
      </c>
      <c r="AA37" s="73">
        <f>IFERROR(s_RadSpec!$M$22*AA22,".")*$B$37</f>
        <v>5.4789901957435212E-11</v>
      </c>
      <c r="AB37" s="73">
        <f>IFERROR(s_RadSpec!$I$22*AB22,".")*$B$37</f>
        <v>1.1143398901156478E-11</v>
      </c>
      <c r="AC37" s="72">
        <f>IFERROR(AC22/$B37,0)</f>
        <v>0.34279225717989104</v>
      </c>
      <c r="AD37" s="72">
        <f t="shared" ref="AD37" si="34">IFERROR(AD22/$B37,0)</f>
        <v>1.2657240201475524</v>
      </c>
      <c r="AE37" s="72">
        <f t="shared" si="26"/>
        <v>0.26973951084541059</v>
      </c>
      <c r="AF37" s="73">
        <f>IFERROR(s_RadSpec!$F$22*AF22,".")*$B$37</f>
        <v>72.930468750000003</v>
      </c>
      <c r="AG37" s="73">
        <f>IFERROR(s_RadSpec!$H$22*AG22,".")*$B$37</f>
        <v>19.751541095890413</v>
      </c>
      <c r="AH37" s="73">
        <f t="shared" si="16"/>
        <v>92.68200984589042</v>
      </c>
    </row>
    <row r="38" spans="1:34" x14ac:dyDescent="0.25">
      <c r="A38" s="71" t="s">
        <v>281</v>
      </c>
      <c r="B38" s="61">
        <v>1</v>
      </c>
      <c r="C38" s="72">
        <f>IFERROR(C2/$B38,0)</f>
        <v>9335.7606310974188</v>
      </c>
      <c r="D38" s="72">
        <f>IFERROR(D2/$B38,0)</f>
        <v>159.68028716652461</v>
      </c>
      <c r="E38" s="72">
        <f>IFERROR(E2/$B38,0)</f>
        <v>117282.33273007809</v>
      </c>
      <c r="F38" s="72">
        <f t="shared" si="27"/>
        <v>156.78514638444381</v>
      </c>
      <c r="G38" s="73">
        <f>IFERROR(s_RadSpec!$G$2*G2,".")*$B$38</f>
        <v>2.6778749999999997E-3</v>
      </c>
      <c r="H38" s="73">
        <f>IFERROR(s_RadSpec!$F$2*H2,".")*$B$38</f>
        <v>0.15656284469183368</v>
      </c>
      <c r="I38" s="73">
        <f>IFERROR(s_RadSpec!$E$2*I2,".")*$B$38</f>
        <v>2.13160835208972E-4</v>
      </c>
      <c r="J38" s="73">
        <f t="shared" si="10"/>
        <v>0.15945388052704265</v>
      </c>
      <c r="K38" s="72">
        <f>IFERROR(K2/$B38,0)</f>
        <v>9335.7606310974188</v>
      </c>
      <c r="L38" s="72">
        <f>IFERROR(L2/$B38,0)</f>
        <v>1004.2926776639349</v>
      </c>
      <c r="M38" s="72">
        <f>IFERROR(M2/$B38,0)</f>
        <v>117282.33273007809</v>
      </c>
      <c r="N38" s="72">
        <f t="shared" si="28"/>
        <v>899.79269347145566</v>
      </c>
      <c r="O38" s="73">
        <f>IFERROR(s_RadSpec!$G$2*O2,".")*$B$38</f>
        <v>2.6778749999999997E-3</v>
      </c>
      <c r="P38" s="73">
        <f>IFERROR(s_RadSpec!$F$2*P2,".")*$B$38</f>
        <v>2.4893141766354404E-2</v>
      </c>
      <c r="Q38" s="73">
        <f>IFERROR(s_RadSpec!$E$2*Q2,".")*$B$38</f>
        <v>2.13160835208972E-4</v>
      </c>
      <c r="R38" s="73">
        <f t="shared" si="12"/>
        <v>2.7784177601563376E-2</v>
      </c>
      <c r="S38" s="72">
        <f t="shared" ref="S38:W38" si="35">IFERROR(S2/$B38,0)</f>
        <v>117282.33273007809</v>
      </c>
      <c r="T38" s="72">
        <f t="shared" si="35"/>
        <v>859281.43888787075</v>
      </c>
      <c r="U38" s="72">
        <f t="shared" si="35"/>
        <v>223432.64588750902</v>
      </c>
      <c r="V38" s="72">
        <f t="shared" si="35"/>
        <v>137771.89114133309</v>
      </c>
      <c r="W38" s="72">
        <f t="shared" si="35"/>
        <v>6428854.1986027369</v>
      </c>
      <c r="X38" s="73">
        <f>IFERROR(s_RadSpec!$E$2*X2,".")*$B$38</f>
        <v>2.13160835208972E-4</v>
      </c>
      <c r="Y38" s="73">
        <f>IFERROR(s_RadSpec!$K$2*Y2,".")*$B$38</f>
        <v>2.9094076595389255E-5</v>
      </c>
      <c r="Z38" s="73">
        <f>IFERROR(s_RadSpec!$L$2*Z2,".")*$B$38</f>
        <v>1.1189054267650164E-4</v>
      </c>
      <c r="AA38" s="73">
        <f>IFERROR(s_RadSpec!$M$2*AA2,".")*$B$38</f>
        <v>1.8145936586116677E-4</v>
      </c>
      <c r="AB38" s="73">
        <f>IFERROR(s_RadSpec!$I$2*AB2,".")*$B$38</f>
        <v>3.8887178379988093E-6</v>
      </c>
      <c r="AC38" s="72">
        <f>IFERROR(AC2/$B38,0)</f>
        <v>0.31403952972580418</v>
      </c>
      <c r="AD38" s="72">
        <f t="shared" ref="AD38" si="36">IFERROR(AD2/$B38,0)</f>
        <v>0.55235659536474457</v>
      </c>
      <c r="AE38" s="72">
        <f t="shared" si="26"/>
        <v>0.20021073551219062</v>
      </c>
      <c r="AF38" s="73">
        <f>IFERROR(s_RadSpec!$F$2*AF2,".")*$B$38</f>
        <v>79.607812500000009</v>
      </c>
      <c r="AG38" s="73">
        <f>IFERROR(s_RadSpec!$H$2*AG2,".")*$B$38</f>
        <v>45.260616438356173</v>
      </c>
      <c r="AH38" s="73">
        <f t="shared" si="16"/>
        <v>124.86842893835617</v>
      </c>
    </row>
    <row r="39" spans="1:34" x14ac:dyDescent="0.25">
      <c r="A39" s="71" t="s">
        <v>282</v>
      </c>
      <c r="B39" s="61">
        <v>1</v>
      </c>
      <c r="C39" s="72">
        <f>IFERROR(C11/$B39,0)</f>
        <v>0</v>
      </c>
      <c r="D39" s="72">
        <f>IFERROR(D11/$B39,0)</f>
        <v>0</v>
      </c>
      <c r="E39" s="72">
        <f>IFERROR(E11/$B39,0)</f>
        <v>40956.607744706409</v>
      </c>
      <c r="F39" s="72">
        <f t="shared" si="27"/>
        <v>40956.607744706409</v>
      </c>
      <c r="G39" s="73">
        <f>IFERROR(s_RadSpec!$G$11*G11,".")*$B$39</f>
        <v>0</v>
      </c>
      <c r="H39" s="73">
        <f>IFERROR(s_RadSpec!$F$11*H11,".")*$B$39</f>
        <v>0</v>
      </c>
      <c r="I39" s="73">
        <f>IFERROR(s_RadSpec!$E$11*I11,".")*$B$39</f>
        <v>6.1040211522965374E-4</v>
      </c>
      <c r="J39" s="73">
        <f t="shared" si="10"/>
        <v>6.1040211522965374E-4</v>
      </c>
      <c r="K39" s="72">
        <f>IFERROR(K11/$B39,0)</f>
        <v>0</v>
      </c>
      <c r="L39" s="72">
        <f>IFERROR(L11/$B39,0)</f>
        <v>0</v>
      </c>
      <c r="M39" s="72">
        <f>IFERROR(M11/$B39,0)</f>
        <v>40956.607744706409</v>
      </c>
      <c r="N39" s="72">
        <f t="shared" si="28"/>
        <v>40956.607744706409</v>
      </c>
      <c r="O39" s="73">
        <f>IFERROR(s_RadSpec!$G$11*O11,".")*$B$39</f>
        <v>0</v>
      </c>
      <c r="P39" s="73">
        <f>IFERROR(s_RadSpec!$F$11*P11,".")*$B$39</f>
        <v>0</v>
      </c>
      <c r="Q39" s="73">
        <f>IFERROR(s_RadSpec!$E$11*Q11,".")*$B$39</f>
        <v>6.1040211522965374E-4</v>
      </c>
      <c r="R39" s="73">
        <f t="shared" si="12"/>
        <v>6.1040211522965374E-4</v>
      </c>
      <c r="S39" s="72">
        <f t="shared" ref="S39:W39" si="37">IFERROR(S11/$B39,0)</f>
        <v>40956.607744706409</v>
      </c>
      <c r="T39" s="72">
        <f t="shared" si="37"/>
        <v>216083.38663440308</v>
      </c>
      <c r="U39" s="72">
        <f t="shared" si="37"/>
        <v>59993.39830904665</v>
      </c>
      <c r="V39" s="72">
        <f t="shared" si="37"/>
        <v>39819.607079524743</v>
      </c>
      <c r="W39" s="72">
        <f t="shared" si="37"/>
        <v>408619.50435565523</v>
      </c>
      <c r="X39" s="73">
        <f>IFERROR(s_RadSpec!$E$11*X11,".")*$B$39</f>
        <v>6.1040211522965374E-4</v>
      </c>
      <c r="Y39" s="73">
        <f>IFERROR(s_RadSpec!$K$11*Y11,".")*$B$39</f>
        <v>1.1569607635916098E-4</v>
      </c>
      <c r="Z39" s="73">
        <f>IFERROR(s_RadSpec!$L$11*Z11,".")*$B$39</f>
        <v>4.1671251678753715E-4</v>
      </c>
      <c r="AA39" s="73">
        <f>IFERROR(s_RadSpec!$M$11*AA11,".")*$B$39</f>
        <v>6.2783140853378766E-4</v>
      </c>
      <c r="AB39" s="73">
        <f>IFERROR(s_RadSpec!$I$11*AB11,".")*$B$39</f>
        <v>6.1181612070676988E-5</v>
      </c>
      <c r="AC39" s="72">
        <f>IFERROR(AC11/$B39,0)</f>
        <v>0</v>
      </c>
      <c r="AD39" s="72">
        <f t="shared" ref="AD39" si="38">IFERROR(AD11/$B39,0)</f>
        <v>0.25010706638115632</v>
      </c>
      <c r="AE39" s="72">
        <f t="shared" si="26"/>
        <v>0.25010706638115632</v>
      </c>
      <c r="AF39" s="73">
        <f>IFERROR(s_RadSpec!$F$11*AF11,".")*$B$39</f>
        <v>0</v>
      </c>
      <c r="AG39" s="73">
        <f>IFERROR(s_RadSpec!$H$11*AG11,".")*$B$39</f>
        <v>99.95719178082193</v>
      </c>
      <c r="AH39" s="73">
        <f t="shared" si="16"/>
        <v>99.95719178082193</v>
      </c>
    </row>
    <row r="40" spans="1:34" x14ac:dyDescent="0.25">
      <c r="A40" s="71" t="s">
        <v>283</v>
      </c>
      <c r="B40" s="61">
        <v>1</v>
      </c>
      <c r="C40" s="72">
        <f>IFERROR(C4/$B40,0)</f>
        <v>0</v>
      </c>
      <c r="D40" s="72">
        <f>IFERROR(D4/$B40,0)</f>
        <v>0</v>
      </c>
      <c r="E40" s="72">
        <f>IFERROR(E4/$B40,0)</f>
        <v>2552857.1954915351</v>
      </c>
      <c r="F40" s="72">
        <f t="shared" si="27"/>
        <v>2552857.1954915351</v>
      </c>
      <c r="G40" s="73">
        <f>IFERROR(s_RadSpec!$G$4*G4,".")*$B$40</f>
        <v>0</v>
      </c>
      <c r="H40" s="73">
        <f>IFERROR(s_RadSpec!$F$4*H4,".")*$B$40</f>
        <v>0</v>
      </c>
      <c r="I40" s="73">
        <f>IFERROR(s_RadSpec!$E$4*I4,".")*$B$40</f>
        <v>9.7929488747553805E-6</v>
      </c>
      <c r="J40" s="73">
        <f t="shared" si="10"/>
        <v>9.7929488747553805E-6</v>
      </c>
      <c r="K40" s="72">
        <f>IFERROR(K4/$B40,0)</f>
        <v>0</v>
      </c>
      <c r="L40" s="72">
        <f>IFERROR(L4/$B40,0)</f>
        <v>0</v>
      </c>
      <c r="M40" s="72">
        <f>IFERROR(M4/$B40,0)</f>
        <v>2552857.1954915351</v>
      </c>
      <c r="N40" s="72">
        <f t="shared" si="28"/>
        <v>2552857.1954915351</v>
      </c>
      <c r="O40" s="73">
        <f>IFERROR(s_RadSpec!$G$4*O4,".")*$B$40</f>
        <v>0</v>
      </c>
      <c r="P40" s="73">
        <f>IFERROR(s_RadSpec!$F$4*P4,".")*$B$40</f>
        <v>0</v>
      </c>
      <c r="Q40" s="73">
        <f>IFERROR(s_RadSpec!$E$4*Q4,".")*$B$40</f>
        <v>9.7929488747553805E-6</v>
      </c>
      <c r="R40" s="73">
        <f t="shared" si="12"/>
        <v>9.7929488747553805E-6</v>
      </c>
      <c r="S40" s="72">
        <f t="shared" ref="S40:W40" si="39">IFERROR(S4/$B40,0)</f>
        <v>2552857.1954915351</v>
      </c>
      <c r="T40" s="72">
        <f t="shared" si="39"/>
        <v>18370577.792419337</v>
      </c>
      <c r="U40" s="72">
        <f t="shared" si="39"/>
        <v>4733802.3595827753</v>
      </c>
      <c r="V40" s="72">
        <f t="shared" si="39"/>
        <v>2788795.5880498588</v>
      </c>
      <c r="W40" s="72">
        <f t="shared" si="39"/>
        <v>34390038.308100492</v>
      </c>
      <c r="X40" s="73">
        <f>IFERROR(s_RadSpec!$E$4*X4,".")*$B$40</f>
        <v>9.7929488747553805E-6</v>
      </c>
      <c r="Y40" s="73">
        <f>IFERROR(s_RadSpec!$K$4*Y4,".")*$B$40</f>
        <v>1.3608717310087173E-6</v>
      </c>
      <c r="Z40" s="73">
        <f>IFERROR(s_RadSpec!$L$4*Z4,".")*$B$40</f>
        <v>5.2811668297455993E-6</v>
      </c>
      <c r="AA40" s="73">
        <f>IFERROR(s_RadSpec!$M$4*AA4,".")*$B$40</f>
        <v>8.9644433271217028E-6</v>
      </c>
      <c r="AB40" s="73">
        <f>IFERROR(s_RadSpec!$I$4*AB4,".")*$B$40</f>
        <v>7.2695470054510857E-7</v>
      </c>
      <c r="AC40" s="72">
        <f>IFERROR(AC4/$B40,0)</f>
        <v>0</v>
      </c>
      <c r="AD40" s="72">
        <f t="shared" ref="AD40" si="40">IFERROR(AD4/$B40,0)</f>
        <v>29.493757827966554</v>
      </c>
      <c r="AE40" s="72">
        <f t="shared" si="26"/>
        <v>29.493757827966554</v>
      </c>
      <c r="AF40" s="73">
        <f>IFERROR(s_RadSpec!$F$4*AF4,".")*$B$40</f>
        <v>0</v>
      </c>
      <c r="AG40" s="73">
        <f>IFERROR(s_RadSpec!$H$4*AG4,".")*$B$40</f>
        <v>0.84763698630136997</v>
      </c>
      <c r="AH40" s="73">
        <f t="shared" si="16"/>
        <v>0.84763698630136997</v>
      </c>
    </row>
    <row r="41" spans="1:34" x14ac:dyDescent="0.25">
      <c r="A41" s="71" t="s">
        <v>284</v>
      </c>
      <c r="B41" s="74">
        <v>0.99987999999999999</v>
      </c>
      <c r="C41" s="72">
        <f>IFERROR(C8/$B41,0)</f>
        <v>1820220.2464313919</v>
      </c>
      <c r="D41" s="72">
        <f>IFERROR(D8/$B41,0)</f>
        <v>41296.928481803639</v>
      </c>
      <c r="E41" s="72">
        <f>IFERROR(E8/$B41,0)</f>
        <v>2816.5207200835048</v>
      </c>
      <c r="F41" s="72">
        <f t="shared" si="27"/>
        <v>2632.8798481413701</v>
      </c>
      <c r="G41" s="73">
        <f>IFERROR(s_RadSpec!$G$8*G8,".")*$B$41</f>
        <v>1.3734601649999999E-5</v>
      </c>
      <c r="H41" s="73">
        <f>IFERROR(s_RadSpec!$F$8*H8,".")*$B$41</f>
        <v>6.0537189856663478E-4</v>
      </c>
      <c r="I41" s="73">
        <f>IFERROR(s_RadSpec!$E$8*I8,".")*$B$41</f>
        <v>8.8761995684018234E-3</v>
      </c>
      <c r="J41" s="73">
        <f t="shared" si="10"/>
        <v>9.4953060686184584E-3</v>
      </c>
      <c r="K41" s="72">
        <f>IFERROR(K8/$B41,0)</f>
        <v>1820220.2464313919</v>
      </c>
      <c r="L41" s="72">
        <f>IFERROR(L8/$B41,0)</f>
        <v>259732.76739560656</v>
      </c>
      <c r="M41" s="72">
        <f>IFERROR(M8/$B41,0)</f>
        <v>2816.5207200835048</v>
      </c>
      <c r="N41" s="72">
        <f t="shared" si="28"/>
        <v>2782.047619173843</v>
      </c>
      <c r="O41" s="73">
        <f>IFERROR(s_RadSpec!$G$8*O8,".")*$B$41</f>
        <v>1.3734601649999999E-5</v>
      </c>
      <c r="P41" s="73">
        <f>IFERROR(s_RadSpec!$F$8*P8,".")*$B$41</f>
        <v>9.6252776462054076E-5</v>
      </c>
      <c r="Q41" s="73">
        <f>IFERROR(s_RadSpec!$E$8*Q8,".")*$B$41</f>
        <v>8.8761995684018234E-3</v>
      </c>
      <c r="R41" s="73">
        <f t="shared" si="12"/>
        <v>8.9861869465138779E-3</v>
      </c>
      <c r="S41" s="72">
        <f t="shared" ref="S41:W41" si="41">IFERROR(S8/$B41,0)</f>
        <v>2816.5207200835048</v>
      </c>
      <c r="T41" s="72">
        <f t="shared" si="41"/>
        <v>23932.89858309695</v>
      </c>
      <c r="U41" s="72">
        <f t="shared" si="41"/>
        <v>6255.7148750745728</v>
      </c>
      <c r="V41" s="72">
        <f t="shared" si="41"/>
        <v>3778.2839186941546</v>
      </c>
      <c r="W41" s="72">
        <f t="shared" si="41"/>
        <v>34350.227655316208</v>
      </c>
      <c r="X41" s="73">
        <f>IFERROR(s_RadSpec!$E$8*X8,".")*$B$41</f>
        <v>8.8761995684018234E-3</v>
      </c>
      <c r="Y41" s="73">
        <f>IFERROR(s_RadSpec!$K$8*Y8,".")*$B$41</f>
        <v>1.0445872201061644E-3</v>
      </c>
      <c r="Z41" s="73">
        <f>IFERROR(s_RadSpec!$L$8*Z8,".")*$B$41</f>
        <v>3.9963458212602734E-3</v>
      </c>
      <c r="AA41" s="73">
        <f>IFERROR(s_RadSpec!$M$8*AA8,".")*$B$41</f>
        <v>6.6167605553159358E-3</v>
      </c>
      <c r="AB41" s="73">
        <f>IFERROR(s_RadSpec!$I$8*AB8,".")*$B$41</f>
        <v>7.2779721435502296E-4</v>
      </c>
      <c r="AC41" s="72">
        <f>IFERROR(AC8/$B41,0)</f>
        <v>81.217714657671138</v>
      </c>
      <c r="AD41" s="72">
        <f t="shared" ref="AD41" si="42">IFERROR(AD8/$B41,0)</f>
        <v>5.2638275006543778E-2</v>
      </c>
      <c r="AE41" s="72">
        <f t="shared" si="26"/>
        <v>5.2604181540775771E-2</v>
      </c>
      <c r="AF41" s="73">
        <f>IFERROR(s_RadSpec!$F$8*AF8,".")*$B$41</f>
        <v>0.30781462031250001</v>
      </c>
      <c r="AG41" s="73">
        <f>IFERROR(s_RadSpec!$H$8*AG8,".")*$B$41</f>
        <v>474.93957575342478</v>
      </c>
      <c r="AH41" s="73">
        <f t="shared" si="16"/>
        <v>475.24739037373729</v>
      </c>
    </row>
    <row r="42" spans="1:34" x14ac:dyDescent="0.25">
      <c r="A42" s="71" t="s">
        <v>285</v>
      </c>
      <c r="B42" s="61">
        <v>0.97898250799999997</v>
      </c>
      <c r="C42" s="72">
        <f>IFERROR(C19/$B42,0)</f>
        <v>0</v>
      </c>
      <c r="D42" s="72">
        <f>IFERROR(D19/$B42,0)</f>
        <v>0</v>
      </c>
      <c r="E42" s="72">
        <f>IFERROR(E19/$B42,0)</f>
        <v>6317486.1959729725</v>
      </c>
      <c r="F42" s="72">
        <f t="shared" si="27"/>
        <v>6317486.1959729725</v>
      </c>
      <c r="G42" s="75">
        <f>IFERROR(s_RadSpec!$G$19*G19,".")*$B$42</f>
        <v>0</v>
      </c>
      <c r="H42" s="75">
        <f>IFERROR(s_RadSpec!$F$19*H19,".")*$B$42</f>
        <v>0</v>
      </c>
      <c r="I42" s="75">
        <f>IFERROR(s_RadSpec!$E$19*I19,".")*$B$42</f>
        <v>3.9572702218069019E-6</v>
      </c>
      <c r="J42" s="73">
        <f t="shared" si="10"/>
        <v>3.9572702218069019E-6</v>
      </c>
      <c r="K42" s="72">
        <f>IFERROR(K19/$B42,0)</f>
        <v>0</v>
      </c>
      <c r="L42" s="72">
        <f>IFERROR(L19/$B42,0)</f>
        <v>0</v>
      </c>
      <c r="M42" s="72">
        <f>IFERROR(M19/$B42,0)</f>
        <v>6317486.1959729725</v>
      </c>
      <c r="N42" s="72">
        <f t="shared" si="28"/>
        <v>6317486.1959729725</v>
      </c>
      <c r="O42" s="75">
        <f>IFERROR(s_RadSpec!$G$19*O19,".")*$B$42</f>
        <v>0</v>
      </c>
      <c r="P42" s="75">
        <f>IFERROR(s_RadSpec!$F$19*P19,".")*$B$42</f>
        <v>0</v>
      </c>
      <c r="Q42" s="75">
        <f>IFERROR(s_RadSpec!$E$19*Q19,".")*$B$42</f>
        <v>3.9572702218069019E-6</v>
      </c>
      <c r="R42" s="73">
        <f t="shared" si="12"/>
        <v>3.9572702218069019E-6</v>
      </c>
      <c r="S42" s="72">
        <f t="shared" ref="S42:W42" si="43">IFERROR(S19/$B42,0)</f>
        <v>6317486.1959729725</v>
      </c>
      <c r="T42" s="72">
        <f t="shared" si="43"/>
        <v>64313914.819371797</v>
      </c>
      <c r="U42" s="72">
        <f t="shared" si="43"/>
        <v>15572816.549106492</v>
      </c>
      <c r="V42" s="72">
        <f t="shared" si="43"/>
        <v>8250186.4403337166</v>
      </c>
      <c r="W42" s="72">
        <f t="shared" si="43"/>
        <v>112033426.10162164</v>
      </c>
      <c r="X42" s="75">
        <f>IFERROR(s_RadSpec!$E$19*X19,".")*$B$42</f>
        <v>3.9572702218069019E-6</v>
      </c>
      <c r="Y42" s="75">
        <f>IFERROR(s_RadSpec!$K$19*Y19,".")*$B$42</f>
        <v>3.8871836787129976E-7</v>
      </c>
      <c r="Z42" s="75">
        <f>IFERROR(s_RadSpec!$L$19*Z19,".")*$B$42</f>
        <v>1.6053614913632572E-6</v>
      </c>
      <c r="AA42" s="75">
        <f>IFERROR(s_RadSpec!$M$19*AA19,".")*$B$42</f>
        <v>3.030234550552625E-6</v>
      </c>
      <c r="AB42" s="75">
        <f>IFERROR(s_RadSpec!$I$19*AB19,".")*$B$42</f>
        <v>2.2314768788132366E-7</v>
      </c>
      <c r="AC42" s="72">
        <f>IFERROR(AC19/$B42,0)</f>
        <v>0</v>
      </c>
      <c r="AD42" s="72">
        <f t="shared" ref="AD42" si="44">IFERROR(AD19/$B42,0)</f>
        <v>186.75185860440521</v>
      </c>
      <c r="AE42" s="72">
        <f t="shared" si="26"/>
        <v>186.75185860440521</v>
      </c>
      <c r="AF42" s="75">
        <f>IFERROR(s_RadSpec!$F$19*AF19,".")*$B$42</f>
        <v>0</v>
      </c>
      <c r="AG42" s="75">
        <f>IFERROR(s_RadSpec!$H$19*AG19,".")*$B$42</f>
        <v>0.1338674762694452</v>
      </c>
      <c r="AH42" s="73">
        <f t="shared" si="16"/>
        <v>0.1338674762694452</v>
      </c>
    </row>
    <row r="43" spans="1:34" x14ac:dyDescent="0.25">
      <c r="A43" s="71" t="s">
        <v>286</v>
      </c>
      <c r="B43" s="61">
        <v>2.0897492E-2</v>
      </c>
      <c r="C43" s="72">
        <f>IFERROR(C28/$B43,0)</f>
        <v>0</v>
      </c>
      <c r="D43" s="72">
        <f>IFERROR(D28/$B43,0)</f>
        <v>0</v>
      </c>
      <c r="E43" s="72">
        <f>IFERROR(E28/$B43,0)</f>
        <v>3546.1599958388301</v>
      </c>
      <c r="F43" s="72">
        <f t="shared" si="27"/>
        <v>3546.1599958388306</v>
      </c>
      <c r="G43" s="75">
        <f>IFERROR(s_RadSpec!$G$28*G28,".")*$B$43</f>
        <v>0</v>
      </c>
      <c r="H43" s="75">
        <f>IFERROR(s_RadSpec!$F$28*H28,".")*$B$43</f>
        <v>0</v>
      </c>
      <c r="I43" s="75">
        <f>IFERROR(s_RadSpec!$E$28*I28,".")*$B$43</f>
        <v>7.0498793143388217E-3</v>
      </c>
      <c r="J43" s="73">
        <f t="shared" si="10"/>
        <v>7.0498793143388217E-3</v>
      </c>
      <c r="K43" s="72">
        <f>IFERROR(K28/$B43,0)</f>
        <v>0</v>
      </c>
      <c r="L43" s="72">
        <f>IFERROR(L28/$B43,0)</f>
        <v>0</v>
      </c>
      <c r="M43" s="72">
        <f>IFERROR(M28/$B43,0)</f>
        <v>3546.1599958388301</v>
      </c>
      <c r="N43" s="72">
        <f t="shared" si="28"/>
        <v>3546.1599958388306</v>
      </c>
      <c r="O43" s="75">
        <f>IFERROR(s_RadSpec!$G$28*O28,".")*$B$43</f>
        <v>0</v>
      </c>
      <c r="P43" s="75">
        <f>IFERROR(s_RadSpec!$F$28*P28,".")*$B$43</f>
        <v>0</v>
      </c>
      <c r="Q43" s="75">
        <f>IFERROR(s_RadSpec!$E$28*Q28,".")*$B$43</f>
        <v>7.0498793143388217E-3</v>
      </c>
      <c r="R43" s="73">
        <f t="shared" si="12"/>
        <v>7.0498793143388217E-3</v>
      </c>
      <c r="S43" s="72">
        <f t="shared" ref="S43:W43" si="45">IFERROR(S28/$B43,0)</f>
        <v>3546.1599958388301</v>
      </c>
      <c r="T43" s="72">
        <f t="shared" si="45"/>
        <v>43239.897461452631</v>
      </c>
      <c r="U43" s="72">
        <f t="shared" si="45"/>
        <v>10449.289202397882</v>
      </c>
      <c r="V43" s="72">
        <f t="shared" si="45"/>
        <v>5656.3431734566257</v>
      </c>
      <c r="W43" s="72">
        <f t="shared" si="45"/>
        <v>75766.349848690385</v>
      </c>
      <c r="X43" s="75">
        <f>IFERROR(s_RadSpec!$E$28*X28,".")*$B$43</f>
        <v>7.0498793143388217E-3</v>
      </c>
      <c r="Y43" s="75">
        <f>IFERROR(s_RadSpec!$K$28*Y28,".")*$B$43</f>
        <v>5.7816973368835878E-4</v>
      </c>
      <c r="Z43" s="75">
        <f>IFERROR(s_RadSpec!$L$28*Z28,".")*$B$43</f>
        <v>2.3925072333401453E-3</v>
      </c>
      <c r="AA43" s="75">
        <f>IFERROR(s_RadSpec!$M$28*AA28,".")*$B$43</f>
        <v>4.4198166966454315E-3</v>
      </c>
      <c r="AB43" s="75">
        <f>IFERROR(s_RadSpec!$I$28*AB28,".")*$B$43</f>
        <v>3.2996178448514935E-4</v>
      </c>
      <c r="AC43" s="72">
        <f>IFERROR(AC28/$B43,0)</f>
        <v>0</v>
      </c>
      <c r="AD43" s="72">
        <f t="shared" ref="AD43" si="46">IFERROR(AD28/$B43,0)</f>
        <v>0.14667011611730468</v>
      </c>
      <c r="AE43" s="72">
        <f t="shared" si="26"/>
        <v>0.14667011611730468</v>
      </c>
      <c r="AF43" s="75">
        <f>IFERROR(s_RadSpec!$F$28*AF28,".")*$B$43</f>
        <v>0</v>
      </c>
      <c r="AG43" s="75">
        <f>IFERROR(s_RadSpec!$H$28*AG28,".")*$B$43</f>
        <v>170.45053663150685</v>
      </c>
      <c r="AH43" s="73">
        <f t="shared" si="16"/>
        <v>170.45053663150685</v>
      </c>
    </row>
    <row r="44" spans="1:34" x14ac:dyDescent="0.25">
      <c r="A44" s="71" t="s">
        <v>287</v>
      </c>
      <c r="B44" s="61">
        <v>0.99987999999999999</v>
      </c>
      <c r="C44" s="72">
        <f>IFERROR(C15/$B44,0)</f>
        <v>6356324.6700778762</v>
      </c>
      <c r="D44" s="72">
        <f>IFERROR(D15/$B44,0)</f>
        <v>21003452.164814167</v>
      </c>
      <c r="E44" s="72">
        <f>IFERROR(E15/$B44,0)</f>
        <v>0</v>
      </c>
      <c r="F44" s="72">
        <f t="shared" si="27"/>
        <v>4879599.7846645322</v>
      </c>
      <c r="G44" s="73">
        <f>IFERROR(s_RadSpec!$G$15*G15,".")*$B$44</f>
        <v>3.9330904725E-6</v>
      </c>
      <c r="H44" s="73">
        <f>IFERROR(s_RadSpec!$F$15*H15,".")*$B$44</f>
        <v>1.1902805216887636E-6</v>
      </c>
      <c r="I44" s="73">
        <f>IFERROR(s_RadSpec!$E$15*I15,".")*$B$44</f>
        <v>0</v>
      </c>
      <c r="J44" s="73">
        <f t="shared" si="10"/>
        <v>5.1233709941887634E-6</v>
      </c>
      <c r="K44" s="72">
        <f>IFERROR(K15/$B44,0)</f>
        <v>6356324.6700778762</v>
      </c>
      <c r="L44" s="72">
        <f>IFERROR(L15/$B44,0)</f>
        <v>132099043.58945604</v>
      </c>
      <c r="M44" s="72">
        <f>IFERROR(M15/$B44,0)</f>
        <v>0</v>
      </c>
      <c r="N44" s="72">
        <f t="shared" si="28"/>
        <v>6064513.208959911</v>
      </c>
      <c r="O44" s="73">
        <f>IFERROR(s_RadSpec!$G$15*O15,".")*$B$44</f>
        <v>3.9330904725E-6</v>
      </c>
      <c r="P44" s="73">
        <f>IFERROR(s_RadSpec!$F$15*P15,".")*$B$44</f>
        <v>1.8925193794510916E-7</v>
      </c>
      <c r="Q44" s="73">
        <f>IFERROR(s_RadSpec!$E$15*Q15,".")*$B$44</f>
        <v>0</v>
      </c>
      <c r="R44" s="73">
        <f t="shared" si="12"/>
        <v>4.1223424104451088E-6</v>
      </c>
      <c r="S44" s="72">
        <f t="shared" ref="S44:W44" si="47">IFERROR(S15/$B44,0)</f>
        <v>0</v>
      </c>
      <c r="T44" s="72">
        <f t="shared" si="47"/>
        <v>0</v>
      </c>
      <c r="U44" s="72">
        <f t="shared" si="47"/>
        <v>0</v>
      </c>
      <c r="V44" s="72">
        <f t="shared" si="47"/>
        <v>0</v>
      </c>
      <c r="W44" s="72">
        <f t="shared" si="47"/>
        <v>0</v>
      </c>
      <c r="X44" s="73">
        <f>IFERROR(s_RadSpec!$E$15*X15,".")*$B$44</f>
        <v>0</v>
      </c>
      <c r="Y44" s="73">
        <f>IFERROR(s_RadSpec!$K$15*Y15,".")*$B$44</f>
        <v>0</v>
      </c>
      <c r="Z44" s="73">
        <f>IFERROR(s_RadSpec!$L$15*Z15,".")*$B$44</f>
        <v>0</v>
      </c>
      <c r="AA44" s="73">
        <f>IFERROR(s_RadSpec!$M$15*AA15,".")*$B$44</f>
        <v>0</v>
      </c>
      <c r="AB44" s="73">
        <f>IFERROR(s_RadSpec!$I$15*AB15,".")*$B$44</f>
        <v>0</v>
      </c>
      <c r="AC44" s="72">
        <f>IFERROR(AC15/$B44,0)</f>
        <v>41307.003873170841</v>
      </c>
      <c r="AD44" s="72">
        <f t="shared" ref="AD44" si="48">IFERROR(AD15/$B44,0)</f>
        <v>3.126713535388701</v>
      </c>
      <c r="AE44" s="72">
        <f t="shared" si="26"/>
        <v>3.1264768782444721</v>
      </c>
      <c r="AF44" s="73">
        <f>IFERROR(s_RadSpec!$F$15*AF15,".")*$B$44</f>
        <v>6.0522423937499987E-4</v>
      </c>
      <c r="AG44" s="73">
        <f>IFERROR(s_RadSpec!$H$15*AG15,".")*$B$44</f>
        <v>7.9956157534246586</v>
      </c>
      <c r="AH44" s="73">
        <f t="shared" si="16"/>
        <v>7.9962209776640334</v>
      </c>
    </row>
    <row r="45" spans="1:34" x14ac:dyDescent="0.25">
      <c r="A45" s="67" t="s">
        <v>8</v>
      </c>
      <c r="B45" s="67" t="s">
        <v>274</v>
      </c>
      <c r="C45" s="68">
        <f>IFERROR(IF(AND(C46&lt;&gt;0,C47&lt;&gt;0),1/SUM(1/C46,1/C47),IF(AND(C46&lt;&gt;0,C47=0),1/(1/C46),IF(AND(C46=0,C47&lt;&gt;0),1/(1/C47),IF(AND(C46=0,C47=0),".")))),".")</f>
        <v>26497.085320614733</v>
      </c>
      <c r="D45" s="68">
        <f>IFERROR(IF(AND(D46&lt;&gt;0,D47&lt;&gt;0),1/SUM(1/D46,1/D47),IF(AND(D46&lt;&gt;0,D47=0),1/(1/D46),IF(AND(D46=0,D47&lt;&gt;0),1/(1/D47),IF(AND(D46=0,D47=0),".")))),".")</f>
        <v>35152.638757522698</v>
      </c>
      <c r="E45" s="68">
        <f t="shared" ref="E45:F45" si="49">IFERROR(IF(AND(E46&lt;&gt;0,E47&lt;&gt;0),1/SUM(1/E46,1/E47),IF(AND(E46&lt;&gt;0,E47=0),1/(1/E46),IF(AND(E46=0,E47&lt;&gt;0),1/(1/E47),IF(AND(E46=0,E47=0),".")))),".")</f>
        <v>487.51950787679471</v>
      </c>
      <c r="F45" s="69">
        <f t="shared" si="49"/>
        <v>472.2801457582799</v>
      </c>
      <c r="G45" s="70">
        <f>SUM(G46:G47)</f>
        <v>9.435E-4</v>
      </c>
      <c r="H45" s="70">
        <f>SUM(H46:H47)</f>
        <v>7.1118416379623776E-4</v>
      </c>
      <c r="I45" s="70">
        <f>SUM(I46:I47)</f>
        <v>5.1279999253523161E-2</v>
      </c>
      <c r="J45" s="70">
        <f t="shared" si="10"/>
        <v>5.2934683417319398E-2</v>
      </c>
      <c r="K45" s="68">
        <f>IFERROR(IF(AND(K46&lt;&gt;0,K47&lt;&gt;0),1/SUM(1/K46,1/K47),IF(AND(K46&lt;&gt;0,K47=0),1/(1/K46),IF(AND(K46=0,K47&lt;&gt;0),1/(1/K47),IF(AND(K46=0,K47=0),".")))),".")</f>
        <v>26497.085320614733</v>
      </c>
      <c r="L45" s="68">
        <f>IFERROR(IF(AND(L46&lt;&gt;0,L47&lt;&gt;0),1/SUM(1/L46,1/L47),IF(AND(L46&lt;&gt;0,L47=0),1/(1/L46),IF(AND(L46=0,L47&lt;&gt;0),1/(1/L47),IF(AND(L46=0,L47=0),".")))),".")</f>
        <v>221088.89162961458</v>
      </c>
      <c r="M45" s="68">
        <f t="shared" ref="M45:N45" si="50">IFERROR(IF(AND(M46&lt;&gt;0,M47&lt;&gt;0),1/SUM(1/M46,1/M47),IF(AND(M46&lt;&gt;0,M47=0),1/(1/M46),IF(AND(M46=0,M47&lt;&gt;0),1/(1/M47),IF(AND(M46=0,M47=0),".")))),".")</f>
        <v>487.51950787679471</v>
      </c>
      <c r="N45" s="69">
        <f t="shared" si="50"/>
        <v>477.67740914327379</v>
      </c>
      <c r="O45" s="70">
        <f>SUM(O46:O47)</f>
        <v>9.435E-4</v>
      </c>
      <c r="P45" s="70">
        <f>SUM(P46:P47)</f>
        <v>1.1307668972298239E-4</v>
      </c>
      <c r="Q45" s="70">
        <f>SUM(Q46:Q47)</f>
        <v>5.1279999253523161E-2</v>
      </c>
      <c r="R45" s="70">
        <f t="shared" si="12"/>
        <v>5.2336575943246144E-2</v>
      </c>
      <c r="S45" s="68">
        <f t="shared" ref="S45:W45" si="51">IFERROR(IF(AND(S46&lt;&gt;0,S47&lt;&gt;0),1/SUM(1/S46,1/S47),IF(AND(S46&lt;&gt;0,S47=0),1/(1/S46),IF(AND(S46=0,S47&lt;&gt;0),1/(1/S47),IF(AND(S46=0,S47=0),".")))),".")</f>
        <v>487.51950787679471</v>
      </c>
      <c r="T45" s="68">
        <f t="shared" si="51"/>
        <v>4573.9754429858885</v>
      </c>
      <c r="U45" s="68">
        <f t="shared" si="51"/>
        <v>1130.0093013303463</v>
      </c>
      <c r="V45" s="68">
        <f t="shared" si="51"/>
        <v>597.90088520244285</v>
      </c>
      <c r="W45" s="68">
        <f t="shared" si="51"/>
        <v>7620.2311673577105</v>
      </c>
      <c r="X45" s="70">
        <f>SUM(X46:X47)</f>
        <v>5.1279999253523161E-2</v>
      </c>
      <c r="Y45" s="70">
        <f t="shared" ref="Y45:AB45" si="52">SUM(Y46:Y47)</f>
        <v>5.4657049019222574E-3</v>
      </c>
      <c r="Z45" s="70">
        <f t="shared" si="52"/>
        <v>2.2123711699158412E-2</v>
      </c>
      <c r="AA45" s="70">
        <f t="shared" si="52"/>
        <v>4.1812950304522908E-2</v>
      </c>
      <c r="AB45" s="70">
        <f t="shared" si="52"/>
        <v>3.2807403674432974E-3</v>
      </c>
      <c r="AC45" s="68">
        <f>IFERROR(IF(AND(AC46&lt;&gt;0,AC47&lt;&gt;0),1/SUM(1/AC46,1/AC47),IF(AND(AC46&lt;&gt;0,AC47=0),1/(1/AC46),IF(AND(AC46=0,AC47&lt;&gt;0),1/(1/AC47),IF(AND(AC46=0,AC47=0),".")))),".")</f>
        <v>69.13388208352238</v>
      </c>
      <c r="AD45" s="68">
        <f t="shared" ref="AD45:AE45" si="53">IFERROR(IF(AND(AD46&lt;&gt;0,AD47&lt;&gt;0),1/SUM(1/AD46,1/AD47),IF(AND(AD46&lt;&gt;0,AD47=0),1/(1/AD46),IF(AND(AD46=0,AD47&lt;&gt;0),1/(1/AD47),IF(AND(AD46=0,AD47=0),".")))),".")</f>
        <v>1.2266244471672825E-2</v>
      </c>
      <c r="AE45" s="69">
        <f t="shared" si="53"/>
        <v>1.2264068489972078E-2</v>
      </c>
      <c r="AF45" s="70">
        <f>SUM(AF46:AF47)</f>
        <v>0.36161718749999999</v>
      </c>
      <c r="AG45" s="70">
        <f>SUM(AG46:AG47)</f>
        <v>2038.1136261986303</v>
      </c>
      <c r="AH45" s="70">
        <f t="shared" si="16"/>
        <v>2038.4752433861304</v>
      </c>
    </row>
    <row r="46" spans="1:34" x14ac:dyDescent="0.25">
      <c r="A46" s="71" t="s">
        <v>288</v>
      </c>
      <c r="B46" s="61">
        <v>1</v>
      </c>
      <c r="C46" s="72">
        <f>IFERROR(C10/$B46,0)</f>
        <v>26497.085320614733</v>
      </c>
      <c r="D46" s="72">
        <f>IFERROR(D10/$B46,0)</f>
        <v>35152.638757522698</v>
      </c>
      <c r="E46" s="72">
        <f>IFERROR(E10/$B46,0)</f>
        <v>2100233.4299288089</v>
      </c>
      <c r="F46" s="72">
        <f t="shared" si="27"/>
        <v>15000.711610815277</v>
      </c>
      <c r="G46" s="73">
        <f>IFERROR(s_RadSpec!$G$10*G10,".")*$B$46</f>
        <v>9.435E-4</v>
      </c>
      <c r="H46" s="73">
        <f>IFERROR(s_RadSpec!$F$10*H10,".")*$B$46</f>
        <v>7.1118416379623776E-4</v>
      </c>
      <c r="I46" s="73">
        <f>IFERROR(s_RadSpec!$E$10*I10,".")*$B$46</f>
        <v>1.190343875292349E-5</v>
      </c>
      <c r="J46" s="73">
        <f t="shared" si="10"/>
        <v>1.6665876025491614E-3</v>
      </c>
      <c r="K46" s="72">
        <f>IFERROR(K10/$B46,0)</f>
        <v>26497.085320614733</v>
      </c>
      <c r="L46" s="72">
        <f>IFERROR(L10/$B46,0)</f>
        <v>221088.89162961455</v>
      </c>
      <c r="M46" s="72">
        <f>IFERROR(M10/$B46,0)</f>
        <v>2100233.4299288089</v>
      </c>
      <c r="N46" s="72">
        <f t="shared" si="28"/>
        <v>23397.721056039038</v>
      </c>
      <c r="O46" s="73">
        <f>IFERROR(s_RadSpec!$G$10*O10,".")*$B$46</f>
        <v>9.435E-4</v>
      </c>
      <c r="P46" s="73">
        <f>IFERROR(s_RadSpec!$F$10*P10,".")*$B$46</f>
        <v>1.1307668972298239E-4</v>
      </c>
      <c r="Q46" s="73">
        <f>IFERROR(s_RadSpec!$E$10*Q10,".")*$B$46</f>
        <v>1.190343875292349E-5</v>
      </c>
      <c r="R46" s="73">
        <f t="shared" si="12"/>
        <v>1.0684801284759058E-3</v>
      </c>
      <c r="S46" s="72">
        <f t="shared" ref="S46:W46" si="54">IFERROR(S10/$B46,0)</f>
        <v>2100233.4299288089</v>
      </c>
      <c r="T46" s="72">
        <f t="shared" si="54"/>
        <v>7078211.5501003973</v>
      </c>
      <c r="U46" s="72">
        <f t="shared" si="54"/>
        <v>2898067.6639750628</v>
      </c>
      <c r="V46" s="72">
        <f t="shared" si="54"/>
        <v>2175017.6587284445</v>
      </c>
      <c r="W46" s="72">
        <f t="shared" si="54"/>
        <v>1306078.6130173509</v>
      </c>
      <c r="X46" s="73">
        <f>IFERROR(s_RadSpec!$E$10*X10,".")*$B46</f>
        <v>1.190343875292349E-5</v>
      </c>
      <c r="Y46" s="73">
        <f>IFERROR(s_RadSpec!$K$10*Y10,".")*$B46</f>
        <v>3.5319656417510438E-6</v>
      </c>
      <c r="Z46" s="73">
        <f>IFERROR(s_RadSpec!$L$10*Z10,".")*$B46</f>
        <v>8.6264376469765965E-6</v>
      </c>
      <c r="AA46" s="73">
        <f>IFERROR(s_RadSpec!$M$10*AA10,".")*$B46</f>
        <v>1.1494159552992074E-5</v>
      </c>
      <c r="AB46" s="73">
        <f>IFERROR(s_RadSpec!$I$10*AB10,".")*$B46</f>
        <v>1.9141267417467377E-5</v>
      </c>
      <c r="AC46" s="72">
        <f>IFERROR(AC10/$B46,0)</f>
        <v>69.13388208352238</v>
      </c>
      <c r="AD46" s="72">
        <f t="shared" ref="AD46" si="55">IFERROR(AD10/$B46,0)</f>
        <v>3.3258918401749513</v>
      </c>
      <c r="AE46" s="72">
        <f t="shared" ref="AE46:AE47" si="56">IFERROR(IF(AND(AC46&lt;&gt;0,AD46&lt;&gt;0),1/((1/AC46)+(1/AD46)),IF(AND(AC46&lt;&gt;0,AD46=0),1/((1/AC46)),IF(AND(AC46=0,AD46&lt;&gt;0),1/((1/AD46)),IF(AND(AC46=0,AD46=0),0)))),0)</f>
        <v>3.1732339455451593</v>
      </c>
      <c r="AF46" s="73">
        <f>IFERROR(s_RadSpec!$F$10*AF10,".")*$B$46</f>
        <v>0.36161718749999999</v>
      </c>
      <c r="AG46" s="73">
        <f>IFERROR(s_RadSpec!$H$10*AG10,".")*$B$46</f>
        <v>7.5167808219178092</v>
      </c>
      <c r="AH46" s="73">
        <f t="shared" si="16"/>
        <v>7.8783980094178094</v>
      </c>
    </row>
    <row r="47" spans="1:34" x14ac:dyDescent="0.25">
      <c r="A47" s="71" t="s">
        <v>289</v>
      </c>
      <c r="B47" s="61">
        <v>0.94399</v>
      </c>
      <c r="C47" s="72">
        <f>IFERROR(C6/$B$47,0)</f>
        <v>0</v>
      </c>
      <c r="D47" s="72">
        <f>IFERROR(D6/$B$47,0)</f>
        <v>0</v>
      </c>
      <c r="E47" s="72">
        <f>IFERROR(E6/$B$47,0)</f>
        <v>487.6327002727798</v>
      </c>
      <c r="F47" s="72">
        <f t="shared" si="27"/>
        <v>487.63270027277974</v>
      </c>
      <c r="G47" s="73">
        <f>IFERROR(s_RadSpec!$G$6*G6,".")*$B$47</f>
        <v>0</v>
      </c>
      <c r="H47" s="73">
        <f>IFERROR(s_RadSpec!$F$6*H6,".")*$B$47</f>
        <v>0</v>
      </c>
      <c r="I47" s="73">
        <f>IFERROR(s_RadSpec!$E$6*I6,".")*$B$47</f>
        <v>5.1268095814770237E-2</v>
      </c>
      <c r="J47" s="73">
        <f t="shared" si="10"/>
        <v>5.1268095814770237E-2</v>
      </c>
      <c r="K47" s="72">
        <f>IFERROR(K6/$B$47,0)</f>
        <v>0</v>
      </c>
      <c r="L47" s="72">
        <f>IFERROR(L6/$B$47,0)</f>
        <v>0</v>
      </c>
      <c r="M47" s="72">
        <f>IFERROR(M6/$B$47,0)</f>
        <v>487.6327002727798</v>
      </c>
      <c r="N47" s="72">
        <f t="shared" si="28"/>
        <v>487.63270027277974</v>
      </c>
      <c r="O47" s="73">
        <f>IFERROR(s_RadSpec!$G$6*O6,".")*$B$47</f>
        <v>0</v>
      </c>
      <c r="P47" s="73">
        <f>IFERROR(s_RadSpec!$F$6*P6,".")*$B$47</f>
        <v>0</v>
      </c>
      <c r="Q47" s="73">
        <f>IFERROR(s_RadSpec!$E$6*Q6,".")*$B$47</f>
        <v>5.1268095814770237E-2</v>
      </c>
      <c r="R47" s="73">
        <f t="shared" si="12"/>
        <v>5.1268095814770237E-2</v>
      </c>
      <c r="S47" s="72">
        <f t="shared" ref="S47:W47" si="57">IFERROR(S6/$B$47,0)</f>
        <v>487.6327002727798</v>
      </c>
      <c r="T47" s="72">
        <f t="shared" si="57"/>
        <v>4576.9330798639767</v>
      </c>
      <c r="U47" s="72">
        <f t="shared" si="57"/>
        <v>1130.4500843824196</v>
      </c>
      <c r="V47" s="72">
        <f t="shared" si="57"/>
        <v>598.06529019703339</v>
      </c>
      <c r="W47" s="72">
        <f t="shared" si="57"/>
        <v>7664.9518329220828</v>
      </c>
      <c r="X47" s="73">
        <f>IFERROR(s_RadSpec!$E$6*X6,".")*$B47</f>
        <v>5.1268095814770237E-2</v>
      </c>
      <c r="Y47" s="73">
        <f>IFERROR(s_RadSpec!$K$6*Y6,".")*$B47</f>
        <v>5.4621729362805066E-3</v>
      </c>
      <c r="Z47" s="73">
        <f>IFERROR(s_RadSpec!$L$6*Z6,".")*$B47</f>
        <v>2.2115085261511437E-2</v>
      </c>
      <c r="AA47" s="73">
        <f>IFERROR(s_RadSpec!$M$6*AA6,".")*$B47</f>
        <v>4.1801456144969919E-2</v>
      </c>
      <c r="AB47" s="73">
        <f>IFERROR(s_RadSpec!$I$6*AB6,".")*$B47</f>
        <v>3.2615991000258301E-3</v>
      </c>
      <c r="AC47" s="72">
        <f>IFERROR(AC6/$B$47,0)</f>
        <v>0</v>
      </c>
      <c r="AD47" s="72">
        <f t="shared" ref="AD47" si="58">IFERROR(AD6/$B$47,0)</f>
        <v>1.2311651156614523E-2</v>
      </c>
      <c r="AE47" s="72">
        <f t="shared" si="56"/>
        <v>1.2311651156614523E-2</v>
      </c>
      <c r="AF47" s="73">
        <f>IFERROR(s_RadSpec!$F$6*AF6,".")*$B$47</f>
        <v>0</v>
      </c>
      <c r="AG47" s="73">
        <f>IFERROR(s_RadSpec!$H$6*AG6,".")*$B$47</f>
        <v>2030.5968453767125</v>
      </c>
      <c r="AH47" s="73">
        <f t="shared" si="16"/>
        <v>2030.5968453767125</v>
      </c>
    </row>
    <row r="48" spans="1:34" x14ac:dyDescent="0.25">
      <c r="A48" s="67" t="s">
        <v>21</v>
      </c>
      <c r="B48" s="67" t="s">
        <v>274</v>
      </c>
      <c r="C48" s="68">
        <f>1/SUM(1/C49,1/C52,1/C54,1/C58,1/C59,1/C61)</f>
        <v>164.73157317377118</v>
      </c>
      <c r="D48" s="68">
        <f>1/SUM(1/D49,1/D52,1/D54,1/D58,1/D59,1/D61)</f>
        <v>69.214823807522507</v>
      </c>
      <c r="E48" s="68">
        <f>1/SUM(1/E49,1/E50,1/E52,1/E54,1/E55,1/E56,1/E57,1/E58,1/E59,1/E60,1/E61,1/E62)</f>
        <v>99.013964387944924</v>
      </c>
      <c r="F48" s="69">
        <f>1/SUM(1/F49,1/F50,1/F51,1/F52,1/F54,1/F55,1/F56,1/F57,1/F58,1/F59,1/F60,1/F61,1/F62)</f>
        <v>32.65791121980525</v>
      </c>
      <c r="G48" s="70">
        <f>SUM(G49:G62)</f>
        <v>0.151762042444821</v>
      </c>
      <c r="H48" s="70">
        <f>SUM(H49:H62)</f>
        <v>0.36125961757014341</v>
      </c>
      <c r="I48" s="70">
        <f>SUM(I49:I62)</f>
        <v>0.25248963774491368</v>
      </c>
      <c r="J48" s="70">
        <f t="shared" si="10"/>
        <v>0.76551129775987814</v>
      </c>
      <c r="K48" s="68">
        <f>1/SUM(1/K49,1/K52,1/K54,1/K58,1/K59,1/K61)</f>
        <v>164.73157317377118</v>
      </c>
      <c r="L48" s="68">
        <f>1/SUM(1/L49,1/L52,1/L54,1/L58,1/L59,1/L61)</f>
        <v>435.31948726521796</v>
      </c>
      <c r="M48" s="68">
        <f>1/SUM(1/M49,1/M50,1/M52,1/M54,1/M55,1/M56,1/M57,1/M58,1/M59,1/M60,1/M61,1/M62)</f>
        <v>99.013964387944924</v>
      </c>
      <c r="N48" s="69">
        <f>1/SUM(1/N49,1/N50,1/N51,1/N52,1/N54,1/N55,1/N56,1/N57,1/N58,1/N59,1/N60,1/N61,1/N62)</f>
        <v>54.148752842900656</v>
      </c>
      <c r="O48" s="70">
        <f>SUM(O49:O62)</f>
        <v>0.151762042444821</v>
      </c>
      <c r="P48" s="70">
        <f>SUM(P49:P62)</f>
        <v>5.7439470343895883E-2</v>
      </c>
      <c r="Q48" s="70">
        <f>SUM(Q49:Q62)</f>
        <v>0.25248963774491368</v>
      </c>
      <c r="R48" s="70">
        <f t="shared" si="12"/>
        <v>0.46169115053363052</v>
      </c>
      <c r="S48" s="68">
        <f t="shared" ref="S48:W48" si="59">1/SUM(1/S49,1/S50,1/S52,1/S54,1/S55,1/S56,1/S57,1/S58,1/S59,1/S60,1/S61,1/S62)</f>
        <v>99.013964387944924</v>
      </c>
      <c r="T48" s="68">
        <f t="shared" si="59"/>
        <v>1110.0632600084955</v>
      </c>
      <c r="U48" s="68">
        <f t="shared" si="59"/>
        <v>272.08447178669189</v>
      </c>
      <c r="V48" s="68">
        <f t="shared" si="59"/>
        <v>139.92456227041583</v>
      </c>
      <c r="W48" s="68">
        <f t="shared" si="59"/>
        <v>1924.0952573029165</v>
      </c>
      <c r="X48" s="70">
        <f>+SUM(X49:X62)</f>
        <v>0.25248963774491368</v>
      </c>
      <c r="Y48" s="70">
        <f t="shared" ref="Y48:AB48" si="60">+SUM(Y49:Y62)</f>
        <v>2.2521239014620369E-2</v>
      </c>
      <c r="Z48" s="70">
        <f t="shared" si="60"/>
        <v>9.1883229630243035E-2</v>
      </c>
      <c r="AA48" s="70">
        <f t="shared" si="60"/>
        <v>0.17866770204137156</v>
      </c>
      <c r="AB48" s="70">
        <f t="shared" si="60"/>
        <v>1.2993119703981563E-2</v>
      </c>
      <c r="AC48" s="68">
        <f>1/SUM(1/AC49,1/AC52,1/AC54,1/AC58,1/AC59,1/AC61)</f>
        <v>0.13612319406653434</v>
      </c>
      <c r="AD48" s="68">
        <f t="shared" ref="AD48:AE48" si="61">1/SUM(1/AD49,1/AD50,1/AD51,1/AD52,1/AD53,1/AD54,1/AD55,1/AD56,1/AD57,1/AD58,1/AD59,1/AD60,1/AD61,1/AD62)</f>
        <v>3.7728941691072167E-3</v>
      </c>
      <c r="AE48" s="69">
        <f t="shared" si="61"/>
        <v>3.6711240964749717E-3</v>
      </c>
      <c r="AF48" s="70">
        <f>SUM(AF49:AF62)</f>
        <v>183.69037657659376</v>
      </c>
      <c r="AG48" s="70">
        <f>SUM(AG49:AG62)</f>
        <v>6626.2128963759887</v>
      </c>
      <c r="AH48" s="70">
        <f t="shared" si="16"/>
        <v>6809.9032729525825</v>
      </c>
    </row>
    <row r="49" spans="1:34" x14ac:dyDescent="0.25">
      <c r="A49" s="71" t="s">
        <v>290</v>
      </c>
      <c r="B49" s="61">
        <v>1</v>
      </c>
      <c r="C49" s="72">
        <f>IFERROR(C23/$B49,0)</f>
        <v>1287.0012870012868</v>
      </c>
      <c r="D49" s="72">
        <f>IFERROR(D23/$B49,0)</f>
        <v>142.31699380472779</v>
      </c>
      <c r="E49" s="72">
        <f>IFERROR(E23/$B49,0)</f>
        <v>40416.84079243194</v>
      </c>
      <c r="F49" s="72">
        <f t="shared" si="27"/>
        <v>127.74149342136016</v>
      </c>
      <c r="G49" s="73">
        <f>IFERROR(s_RadSpec!$G$23*G23,".")*$B$49</f>
        <v>1.9425000000000001E-2</v>
      </c>
      <c r="H49" s="73">
        <f>IFERROR(s_RadSpec!$F$23*H23,".")*$B$49</f>
        <v>0.17566419393528176</v>
      </c>
      <c r="I49" s="73">
        <f>IFERROR(s_RadSpec!$E$23*I23,".")*$B$49</f>
        <v>6.1855403613538397E-4</v>
      </c>
      <c r="J49" s="73">
        <f t="shared" si="10"/>
        <v>0.19570774797141716</v>
      </c>
      <c r="K49" s="72">
        <f>IFERROR(K23/$B49,0)</f>
        <v>1287.0012870012868</v>
      </c>
      <c r="L49" s="72">
        <f>IFERROR(L23/$B49,0)</f>
        <v>895.0880369859151</v>
      </c>
      <c r="M49" s="72">
        <f>IFERROR(M23/$B49,0)</f>
        <v>40416.84079243194</v>
      </c>
      <c r="N49" s="72">
        <f t="shared" si="28"/>
        <v>521.11812911533366</v>
      </c>
      <c r="O49" s="73">
        <f>IFERROR(s_RadSpec!$G$23*O23,".")*$B$49</f>
        <v>1.9425000000000001E-2</v>
      </c>
      <c r="P49" s="73">
        <f>IFERROR(s_RadSpec!$F$23*P23,".")*$B$49</f>
        <v>2.7930213528698292E-2</v>
      </c>
      <c r="Q49" s="73">
        <f>IFERROR(s_RadSpec!$E$23*Q23,".")*$B$49</f>
        <v>6.1855403613538397E-4</v>
      </c>
      <c r="R49" s="73">
        <f t="shared" si="12"/>
        <v>4.797376756483368E-2</v>
      </c>
      <c r="S49" s="72">
        <f t="shared" ref="S49:W49" si="62">IFERROR(S23/$B49,0)</f>
        <v>40416.84079243194</v>
      </c>
      <c r="T49" s="72">
        <f t="shared" si="62"/>
        <v>288449.65295484546</v>
      </c>
      <c r="U49" s="72">
        <f t="shared" si="62"/>
        <v>73917.355451603144</v>
      </c>
      <c r="V49" s="72">
        <f t="shared" si="62"/>
        <v>42633.767769858168</v>
      </c>
      <c r="W49" s="72">
        <f t="shared" si="62"/>
        <v>460542.35654388706</v>
      </c>
      <c r="X49" s="73">
        <f>IFERROR(s_RadSpec!$E$23*X23,".")*$B$49</f>
        <v>6.1855403613538397E-4</v>
      </c>
      <c r="Y49" s="73">
        <f>IFERROR(s_RadSpec!$K$23*Y23,".")*$B$49</f>
        <v>8.6670237748261611E-5</v>
      </c>
      <c r="Z49" s="73">
        <f>IFERROR(s_RadSpec!$L$23*Z23,".")*$B$49</f>
        <v>3.3821556314157607E-4</v>
      </c>
      <c r="AA49" s="73">
        <f>IFERROR(s_RadSpec!$M$23*AA23,".")*$B$49</f>
        <v>5.8638964622955195E-4</v>
      </c>
      <c r="AB49" s="73">
        <f>IFERROR(s_RadSpec!$I$23*AB23,".")*$B$49</f>
        <v>5.4283823506725914E-5</v>
      </c>
      <c r="AC49" s="72">
        <f>IFERROR(AC23/$B49,0)</f>
        <v>0.27989154202746436</v>
      </c>
      <c r="AD49" s="72">
        <f t="shared" ref="AD49" si="63">IFERROR(AD23/$B49,0)</f>
        <v>1.0052534822393744</v>
      </c>
      <c r="AE49" s="72">
        <f t="shared" ref="AE49:AE62" si="64">IFERROR(IF(AND(AC49&lt;&gt;0,AD49&lt;&gt;0),1/((1/AC49)+(1/AD49)),IF(AND(AC49&lt;&gt;0,AD49=0),1/((1/AC49)),IF(AND(AC49=0,AD49&lt;&gt;0),1/((1/AD49)),IF(AND(AC49=0,AD49=0),0)))),0)</f>
        <v>0.21893400508084346</v>
      </c>
      <c r="AF49" s="73">
        <f>IFERROR(s_RadSpec!$F$23*AF23,".")*$B$49</f>
        <v>89.3203125</v>
      </c>
      <c r="AG49" s="73">
        <f>IFERROR(s_RadSpec!$H$23*AG23,".")*$B$49</f>
        <v>24.869349315068497</v>
      </c>
      <c r="AH49" s="73">
        <f t="shared" si="16"/>
        <v>114.18966181506849</v>
      </c>
    </row>
    <row r="50" spans="1:34" x14ac:dyDescent="0.25">
      <c r="A50" s="71" t="s">
        <v>291</v>
      </c>
      <c r="B50" s="61">
        <v>1</v>
      </c>
      <c r="C50" s="72">
        <f>IFERROR(C25/$B50,0)</f>
        <v>0</v>
      </c>
      <c r="D50" s="72">
        <f>IFERROR(D25/$B50,0)</f>
        <v>828045.89830506511</v>
      </c>
      <c r="E50" s="72">
        <f>IFERROR(E25/$B50,0)</f>
        <v>881093.02607326268</v>
      </c>
      <c r="F50" s="72">
        <f t="shared" si="27"/>
        <v>426873.12064496928</v>
      </c>
      <c r="G50" s="73">
        <f>IFERROR(s_RadSpec!$G$25*G25,".")*$B$50</f>
        <v>0</v>
      </c>
      <c r="H50" s="73">
        <f>IFERROR(s_RadSpec!$F$25*H25,".")*$B$50</f>
        <v>3.0191563114040819E-5</v>
      </c>
      <c r="I50" s="73">
        <f>IFERROR(s_RadSpec!$E$25*I25,".")*$B$50</f>
        <v>2.8373848458904111E-5</v>
      </c>
      <c r="J50" s="73">
        <f t="shared" si="10"/>
        <v>5.8565411572944934E-5</v>
      </c>
      <c r="K50" s="72">
        <f>IFERROR(K25/$B50,0)</f>
        <v>0</v>
      </c>
      <c r="L50" s="72">
        <f>IFERROR(L25/$B50,0)</f>
        <v>5207909.1739745373</v>
      </c>
      <c r="M50" s="72">
        <f>IFERROR(M25/$B50,0)</f>
        <v>881093.02607326268</v>
      </c>
      <c r="N50" s="72">
        <f t="shared" si="28"/>
        <v>753596.78036836779</v>
      </c>
      <c r="O50" s="73">
        <f>IFERROR(s_RadSpec!$G$25*O25,".")*$B$50</f>
        <v>0</v>
      </c>
      <c r="P50" s="73">
        <f>IFERROR(s_RadSpec!$F$25*P25,".")*$B$50</f>
        <v>4.8003909371024354E-6</v>
      </c>
      <c r="Q50" s="73">
        <f>IFERROR(s_RadSpec!$E$25*Q25,".")*$B$50</f>
        <v>2.8373848458904111E-5</v>
      </c>
      <c r="R50" s="73">
        <f t="shared" si="12"/>
        <v>3.3174239396006549E-5</v>
      </c>
      <c r="S50" s="72">
        <f t="shared" ref="S50:W50" si="65">IFERROR(S25/$B50,0)</f>
        <v>881093.02607326268</v>
      </c>
      <c r="T50" s="72">
        <f t="shared" si="65"/>
        <v>7621840.8468057355</v>
      </c>
      <c r="U50" s="72">
        <f t="shared" si="65"/>
        <v>1917171.3395977544</v>
      </c>
      <c r="V50" s="72">
        <f t="shared" si="65"/>
        <v>1107852.3148966406</v>
      </c>
      <c r="W50" s="72">
        <f t="shared" si="65"/>
        <v>13853036.839322332</v>
      </c>
      <c r="X50" s="73">
        <f>IFERROR(s_RadSpec!$E$25*X25,".")*$B$50</f>
        <v>2.8373848458904111E-5</v>
      </c>
      <c r="Y50" s="73">
        <f>IFERROR(s_RadSpec!$K$25*Y25,".")*$B$50</f>
        <v>3.2800474980368219E-6</v>
      </c>
      <c r="Z50" s="73">
        <f>IFERROR(s_RadSpec!$L$25*Z25,".")*$B$50</f>
        <v>1.3040044717779532E-5</v>
      </c>
      <c r="AA50" s="73">
        <f>IFERROR(s_RadSpec!$M$25*AA25,".")*$B$50</f>
        <v>2.2566184737658314E-5</v>
      </c>
      <c r="AB50" s="73">
        <f>IFERROR(s_RadSpec!$I$25*AB25,".")*$B$50</f>
        <v>1.8046584507042258E-6</v>
      </c>
      <c r="AC50" s="72">
        <f>IFERROR(AC25/$B50,0)</f>
        <v>1628.4987277353689</v>
      </c>
      <c r="AD50" s="72">
        <f t="shared" ref="AD50" si="66">IFERROR(AD25/$B50,0)</f>
        <v>18.071319825228059</v>
      </c>
      <c r="AE50" s="72">
        <f t="shared" si="64"/>
        <v>17.872984746371561</v>
      </c>
      <c r="AF50" s="73">
        <f>IFERROR(s_RadSpec!$F$25*AF$25,".")*$B$50</f>
        <v>1.5351562500000001E-2</v>
      </c>
      <c r="AG50" s="73">
        <f>IFERROR(s_RadSpec!$H$25*AG25,".")*$B$50</f>
        <v>1.3834075342465755</v>
      </c>
      <c r="AH50" s="73">
        <f t="shared" si="16"/>
        <v>1.3987590967465755</v>
      </c>
    </row>
    <row r="51" spans="1:34" x14ac:dyDescent="0.25">
      <c r="A51" s="71" t="s">
        <v>292</v>
      </c>
      <c r="B51" s="61">
        <v>1</v>
      </c>
      <c r="C51" s="72">
        <f>IFERROR(C21/$B51,0)</f>
        <v>0</v>
      </c>
      <c r="D51" s="72">
        <f>IFERROR(D21/$B51,0)</f>
        <v>711771.73673204414</v>
      </c>
      <c r="E51" s="72">
        <f>IFERROR(E21/$B51,0)</f>
        <v>0</v>
      </c>
      <c r="F51" s="72">
        <f t="shared" si="27"/>
        <v>711771.73673204414</v>
      </c>
      <c r="G51" s="73">
        <f>IFERROR(s_RadSpec!$G$21*G21,".")*$B$51</f>
        <v>0</v>
      </c>
      <c r="H51" s="73">
        <f>IFERROR(s_RadSpec!$F$21*H21,".")*$B$51</f>
        <v>3.5123619989158939E-5</v>
      </c>
      <c r="I51" s="73">
        <f>IFERROR(s_RadSpec!$E$21*I21,".")*$B$51</f>
        <v>0</v>
      </c>
      <c r="J51" s="73">
        <f t="shared" si="10"/>
        <v>3.5123619989158939E-5</v>
      </c>
      <c r="K51" s="72">
        <f>IFERROR(K21/$B51,0)</f>
        <v>0</v>
      </c>
      <c r="L51" s="72">
        <f>IFERROR(L21/$B51,0)</f>
        <v>4476614.8411460929</v>
      </c>
      <c r="M51" s="72">
        <f>IFERROR(M21/$B51,0)</f>
        <v>0</v>
      </c>
      <c r="N51" s="72">
        <f t="shared" si="28"/>
        <v>4476614.8411460929</v>
      </c>
      <c r="O51" s="73">
        <f>IFERROR(s_RadSpec!$G$21*O21,".")*$B$51</f>
        <v>0</v>
      </c>
      <c r="P51" s="73">
        <f>IFERROR(s_RadSpec!$F$21*P21,".")*$B$51</f>
        <v>5.584576937514589E-6</v>
      </c>
      <c r="Q51" s="73">
        <f>IFERROR(s_RadSpec!$E$21*Q21,".")*$B$51</f>
        <v>0</v>
      </c>
      <c r="R51" s="73">
        <f t="shared" si="12"/>
        <v>5.584576937514589E-6</v>
      </c>
      <c r="S51" s="72">
        <f t="shared" ref="S51:W51" si="67">IFERROR(S21/$B51,0)</f>
        <v>0</v>
      </c>
      <c r="T51" s="72">
        <f t="shared" si="67"/>
        <v>0</v>
      </c>
      <c r="U51" s="72">
        <f t="shared" si="67"/>
        <v>0</v>
      </c>
      <c r="V51" s="72">
        <f t="shared" si="67"/>
        <v>0</v>
      </c>
      <c r="W51" s="72">
        <f t="shared" si="67"/>
        <v>0</v>
      </c>
      <c r="X51" s="73">
        <f>IFERROR(s_RadSpec!$E$21*X21,".")*$B$51</f>
        <v>0</v>
      </c>
      <c r="Y51" s="73">
        <f>IFERROR(s_RadSpec!$K$21*Y21,".")*$B$51</f>
        <v>0</v>
      </c>
      <c r="Z51" s="73">
        <f>IFERROR(s_RadSpec!$L$21*Z21,".")*$B$51</f>
        <v>0</v>
      </c>
      <c r="AA51" s="73">
        <f>IFERROR(s_RadSpec!$M$21*AA21,".")*$B$51</f>
        <v>0</v>
      </c>
      <c r="AB51" s="73">
        <f>IFERROR(s_RadSpec!$I$21*AB21,".")*$B$51</f>
        <v>0</v>
      </c>
      <c r="AC51" s="72">
        <f>IFERROR(AC21/$B51,0)</f>
        <v>1399.8250218722662</v>
      </c>
      <c r="AD51" s="72">
        <f t="shared" ref="AD51" si="68">IFERROR(AD21/$B51,0)</f>
        <v>119325.89044902497</v>
      </c>
      <c r="AE51" s="72">
        <f t="shared" si="64"/>
        <v>1383.5939307230733</v>
      </c>
      <c r="AF51" s="73">
        <f>IFERROR(s_RadSpec!$F$21*AF21,".")*$B$51</f>
        <v>1.7859375E-2</v>
      </c>
      <c r="AG51" s="73">
        <f>IFERROR(s_RadSpec!$H$21*AG21,".")*$B$51</f>
        <v>2.0951027397260276E-4</v>
      </c>
      <c r="AH51" s="73">
        <f t="shared" si="16"/>
        <v>1.8068885273972601E-2</v>
      </c>
    </row>
    <row r="52" spans="1:34" x14ac:dyDescent="0.25">
      <c r="A52" s="71" t="s">
        <v>293</v>
      </c>
      <c r="B52" s="61">
        <v>0.99980000000000002</v>
      </c>
      <c r="C52" s="72">
        <f>IFERROR(C17/$B52,0)</f>
        <v>2593039.1859692829</v>
      </c>
      <c r="D52" s="72">
        <f>IFERROR(D17/$B52,0)</f>
        <v>116411.70796172487</v>
      </c>
      <c r="E52" s="72">
        <f>IFERROR(E17/$B52,0)</f>
        <v>2051.6154949789557</v>
      </c>
      <c r="F52" s="72">
        <f t="shared" si="27"/>
        <v>2014.5181609388737</v>
      </c>
      <c r="G52" s="73">
        <f>IFERROR(s_RadSpec!$G$17*G17,".")*$B$52</f>
        <v>9.6411963749999994E-6</v>
      </c>
      <c r="H52" s="73">
        <f>IFERROR(s_RadSpec!$F$17*H17,".")*$B$52</f>
        <v>2.1475503141161518E-4</v>
      </c>
      <c r="I52" s="73">
        <f>IFERROR(s_RadSpec!$E$17*I17,".")*$B$52</f>
        <v>1.2185519197522166E-2</v>
      </c>
      <c r="J52" s="73">
        <f t="shared" si="10"/>
        <v>1.2409915425308782E-2</v>
      </c>
      <c r="K52" s="72">
        <f>IFERROR(K17/$B52,0)</f>
        <v>2593039.1859692829</v>
      </c>
      <c r="L52" s="72">
        <f>IFERROR(L17/$B52,0)</f>
        <v>732159.41663725919</v>
      </c>
      <c r="M52" s="72">
        <f>IFERROR(M17/$B52,0)</f>
        <v>2051.6154949789557</v>
      </c>
      <c r="N52" s="72">
        <f t="shared" si="28"/>
        <v>2044.2697300658399</v>
      </c>
      <c r="O52" s="73">
        <f>IFERROR(s_RadSpec!$G$17*O17,".")*$B$52</f>
        <v>9.6411963749999994E-6</v>
      </c>
      <c r="P52" s="73">
        <f>IFERROR(s_RadSpec!$F$17*P17,".")*$B$52</f>
        <v>3.4145569164189269E-5</v>
      </c>
      <c r="Q52" s="73">
        <f>IFERROR(s_RadSpec!$E$17*Q17,".")*$B$52</f>
        <v>1.2185519197522166E-2</v>
      </c>
      <c r="R52" s="73">
        <f t="shared" si="12"/>
        <v>1.2229305963061356E-2</v>
      </c>
      <c r="S52" s="72">
        <f t="shared" ref="S52:W52" si="69">IFERROR(S17/$B52,0)</f>
        <v>2051.6154949789557</v>
      </c>
      <c r="T52" s="72">
        <f t="shared" si="69"/>
        <v>16087.513767394728</v>
      </c>
      <c r="U52" s="72">
        <f t="shared" si="69"/>
        <v>4298.0726818126532</v>
      </c>
      <c r="V52" s="72">
        <f t="shared" si="69"/>
        <v>2570.2673707818408</v>
      </c>
      <c r="W52" s="72">
        <f t="shared" si="69"/>
        <v>30406.233908468748</v>
      </c>
      <c r="X52" s="73">
        <f>IFERROR(s_RadSpec!$E$17*X17,".")*$B$52</f>
        <v>1.2185519197522166E-2</v>
      </c>
      <c r="Y52" s="73">
        <f>IFERROR(s_RadSpec!$K$17*Y17,".")*$B$52</f>
        <v>1.5540002241159604E-3</v>
      </c>
      <c r="Z52" s="73">
        <f>IFERROR(s_RadSpec!$L$17*Z17,".")*$B$52</f>
        <v>5.8165605495197458E-3</v>
      </c>
      <c r="AA52" s="73">
        <f>IFERROR(s_RadSpec!$M$17*AA17,".")*$B$52</f>
        <v>9.7266145476512609E-3</v>
      </c>
      <c r="AB52" s="73">
        <f>IFERROR(s_RadSpec!$I$17*AB17,".")*$B$52</f>
        <v>8.2219981847330998E-4</v>
      </c>
      <c r="AC52" s="72">
        <f>IFERROR(AC17/$B52,0)</f>
        <v>228.94421516635228</v>
      </c>
      <c r="AD52" s="72">
        <f t="shared" ref="AD52" si="70">IFERROR(AD17/$B52,0)</f>
        <v>2.8170844346927529E-2</v>
      </c>
      <c r="AE52" s="72">
        <f t="shared" si="64"/>
        <v>2.8167378442217159E-2</v>
      </c>
      <c r="AF52" s="73">
        <f>IFERROR(s_RadSpec!$F$17*AF17,".")*$B$52</f>
        <v>0.10919690625</v>
      </c>
      <c r="AG52" s="73">
        <f>IFERROR(s_RadSpec!$H$17*AG17,".")*$B$52</f>
        <v>887.44233904109603</v>
      </c>
      <c r="AH52" s="73">
        <f t="shared" si="16"/>
        <v>887.551535947346</v>
      </c>
    </row>
    <row r="53" spans="1:34" x14ac:dyDescent="0.25">
      <c r="A53" s="71" t="s">
        <v>294</v>
      </c>
      <c r="B53" s="61">
        <v>2.0000000000000001E-4</v>
      </c>
      <c r="C53" s="72">
        <f>IFERROR(C5/$B53,0)</f>
        <v>0</v>
      </c>
      <c r="D53" s="72">
        <f>IFERROR(D5/$B53,0)</f>
        <v>0</v>
      </c>
      <c r="E53" s="72">
        <f>IFERROR(E5/$B53,0)</f>
        <v>0</v>
      </c>
      <c r="F53" s="72">
        <f t="shared" si="27"/>
        <v>0</v>
      </c>
      <c r="G53" s="73">
        <f>IFERROR(s_RadSpec!$G$5*G5,".")*$B$53</f>
        <v>0</v>
      </c>
      <c r="H53" s="73">
        <f>IFERROR(s_RadSpec!$F$5*H5,".")*$B$53</f>
        <v>0</v>
      </c>
      <c r="I53" s="73">
        <f>IFERROR(s_RadSpec!$E$5*I5,".")*$B$53</f>
        <v>0</v>
      </c>
      <c r="J53" s="73">
        <f t="shared" si="10"/>
        <v>0</v>
      </c>
      <c r="K53" s="72">
        <f>IFERROR(K5/$B53,0)</f>
        <v>0</v>
      </c>
      <c r="L53" s="72">
        <f>IFERROR(L5/$B53,0)</f>
        <v>0</v>
      </c>
      <c r="M53" s="72">
        <f>IFERROR(M5/$B53,0)</f>
        <v>0</v>
      </c>
      <c r="N53" s="72">
        <f t="shared" si="28"/>
        <v>0</v>
      </c>
      <c r="O53" s="73">
        <f>IFERROR(s_RadSpec!$G$5*O5,".")*$B$53</f>
        <v>0</v>
      </c>
      <c r="P53" s="73">
        <f>IFERROR(s_RadSpec!$F$5*P5,".")*$B$53</f>
        <v>0</v>
      </c>
      <c r="Q53" s="73">
        <f>IFERROR(s_RadSpec!$E$5*Q5,".")*$B$53</f>
        <v>0</v>
      </c>
      <c r="R53" s="73">
        <f t="shared" si="12"/>
        <v>0</v>
      </c>
      <c r="S53" s="72">
        <f t="shared" ref="S53:W53" si="71">IFERROR(S5/$B53,0)</f>
        <v>0</v>
      </c>
      <c r="T53" s="72">
        <f t="shared" si="71"/>
        <v>0</v>
      </c>
      <c r="U53" s="72">
        <f t="shared" si="71"/>
        <v>0</v>
      </c>
      <c r="V53" s="72">
        <f t="shared" si="71"/>
        <v>0</v>
      </c>
      <c r="W53" s="72">
        <f t="shared" si="71"/>
        <v>0</v>
      </c>
      <c r="X53" s="73">
        <f>IFERROR(s_RadSpec!$E$5*X5,".")*$B$53</f>
        <v>0</v>
      </c>
      <c r="Y53" s="73">
        <f>IFERROR(s_RadSpec!$K$5*Y5,".")*$B$53</f>
        <v>0</v>
      </c>
      <c r="Z53" s="73">
        <f>IFERROR(s_RadSpec!$L$5*Z5,".")*$B$53</f>
        <v>0</v>
      </c>
      <c r="AA53" s="73">
        <f>IFERROR(s_RadSpec!$M$5*AA5,".")*$B$53</f>
        <v>0</v>
      </c>
      <c r="AB53" s="73">
        <f>IFERROR(s_RadSpec!$I$5*AB5,".")*$B$53</f>
        <v>0</v>
      </c>
      <c r="AC53" s="72">
        <f>IFERROR(AC5/$B53,0)</f>
        <v>0</v>
      </c>
      <c r="AD53" s="72">
        <f t="shared" ref="AD53" si="72">IFERROR(AD5/$B53,0)</f>
        <v>1595070.5764104358</v>
      </c>
      <c r="AE53" s="72">
        <f t="shared" si="64"/>
        <v>1595070.5764104358</v>
      </c>
      <c r="AF53" s="73">
        <f>IFERROR(s_RadSpec!$F$5*AF5,".")*$B$53</f>
        <v>0</v>
      </c>
      <c r="AG53" s="73">
        <f>IFERROR(s_RadSpec!$H$5*AG5,".")*$B$53</f>
        <v>1.5673287671232881E-5</v>
      </c>
      <c r="AH53" s="73">
        <f t="shared" si="16"/>
        <v>1.5673287671232881E-5</v>
      </c>
    </row>
    <row r="54" spans="1:34" x14ac:dyDescent="0.25">
      <c r="A54" s="71" t="s">
        <v>295</v>
      </c>
      <c r="B54" s="61">
        <v>0.99999979999999999</v>
      </c>
      <c r="C54" s="72">
        <f>IFERROR(C9/$B54,0)</f>
        <v>3217503.8610039898</v>
      </c>
      <c r="D54" s="72">
        <f>IFERROR(D9/$B54,0)</f>
        <v>148188.57154750056</v>
      </c>
      <c r="E54" s="72">
        <f>IFERROR(E9/$B54,0)</f>
        <v>104.37477888240791</v>
      </c>
      <c r="F54" s="72">
        <f t="shared" si="27"/>
        <v>104.29793453721273</v>
      </c>
      <c r="G54" s="73">
        <f>IFERROR(s_RadSpec!$G$9*G9,".")*$B$54</f>
        <v>7.7699984460000006E-6</v>
      </c>
      <c r="H54" s="73">
        <f>IFERROR(s_RadSpec!$F$9*H9,".")*$B$54</f>
        <v>1.6870396778193161E-4</v>
      </c>
      <c r="I54" s="73">
        <f>IFERROR(s_RadSpec!$E$9*I9,".")*$B$54</f>
        <v>0.23952146550811695</v>
      </c>
      <c r="J54" s="73">
        <f t="shared" si="10"/>
        <v>0.2396979394743449</v>
      </c>
      <c r="K54" s="72">
        <f>IFERROR(K9/$B54,0)</f>
        <v>3217503.8610039898</v>
      </c>
      <c r="L54" s="72">
        <f>IFERROR(L9/$B54,0)</f>
        <v>932016.71890425147</v>
      </c>
      <c r="M54" s="72">
        <f>IFERROR(M9/$B54,0)</f>
        <v>104.37477888240791</v>
      </c>
      <c r="N54" s="72">
        <f t="shared" si="28"/>
        <v>104.35970644252396</v>
      </c>
      <c r="O54" s="73">
        <f>IFERROR(s_RadSpec!$G$9*O9,".")*$B$54</f>
        <v>7.7699984460000006E-6</v>
      </c>
      <c r="P54" s="73">
        <f>IFERROR(s_RadSpec!$F$9*P9,".")*$B$54</f>
        <v>2.6823553154059159E-5</v>
      </c>
      <c r="Q54" s="73">
        <f>IFERROR(s_RadSpec!$E$9*Q9,".")*$B$54</f>
        <v>0.23952146550811695</v>
      </c>
      <c r="R54" s="73">
        <f t="shared" si="12"/>
        <v>0.23955605905971702</v>
      </c>
      <c r="S54" s="72">
        <f t="shared" ref="S54:W54" si="73">IFERROR(S9/$B54,0)</f>
        <v>104.37477888240791</v>
      </c>
      <c r="T54" s="72">
        <f t="shared" si="73"/>
        <v>1198.8183349643434</v>
      </c>
      <c r="U54" s="72">
        <f t="shared" si="73"/>
        <v>291.88194380657882</v>
      </c>
      <c r="V54" s="72">
        <f t="shared" si="73"/>
        <v>148.60791230099795</v>
      </c>
      <c r="W54" s="72">
        <f t="shared" si="73"/>
        <v>2083.6797481812059</v>
      </c>
      <c r="X54" s="73">
        <f>IFERROR(s_RadSpec!$E$9*X9,".")*$B$54</f>
        <v>0.23952146550811695</v>
      </c>
      <c r="Y54" s="73">
        <f>IFERROR(s_RadSpec!$K$9*Y9,".")*$B$54</f>
        <v>2.0853868572792207E-2</v>
      </c>
      <c r="Z54" s="73">
        <f>IFERROR(s_RadSpec!$L$9*Z9,".")*$B$54</f>
        <v>8.5651067256721891E-2</v>
      </c>
      <c r="AA54" s="73">
        <f>IFERROR(s_RadSpec!$M$9*AA9,".")*$B$54</f>
        <v>0.16822792012153256</v>
      </c>
      <c r="AB54" s="73">
        <f>IFERROR(s_RadSpec!$I$9*AB9,".")*$B$54</f>
        <v>1.1998004982206071E-2</v>
      </c>
      <c r="AC54" s="72">
        <f>IFERROR(AC9/$B54,0)</f>
        <v>291.43903825137772</v>
      </c>
      <c r="AD54" s="72">
        <f t="shared" ref="AD54" si="74">IFERROR(AD9/$B54,0)</f>
        <v>4.3971012025769982E-3</v>
      </c>
      <c r="AE54" s="72">
        <f t="shared" si="64"/>
        <v>4.3970348620915372E-3</v>
      </c>
      <c r="AF54" s="73">
        <f>IFERROR(s_RadSpec!$F$9*AF9,".")*$B$54</f>
        <v>8.5781232843749999E-2</v>
      </c>
      <c r="AG54" s="73">
        <f>IFERROR(s_RadSpec!$H$9*AG9,".")*$B$54</f>
        <v>5685.5639313801375</v>
      </c>
      <c r="AH54" s="73">
        <f t="shared" si="16"/>
        <v>5685.6497126129816</v>
      </c>
    </row>
    <row r="55" spans="1:34" x14ac:dyDescent="0.25">
      <c r="A55" s="71" t="s">
        <v>296</v>
      </c>
      <c r="B55" s="61">
        <v>1.9999999999999999E-7</v>
      </c>
      <c r="C55" s="72">
        <f>IFERROR(C24/$B55,0)</f>
        <v>0</v>
      </c>
      <c r="D55" s="72">
        <f>IFERROR(D24/$B55,0)</f>
        <v>0</v>
      </c>
      <c r="E55" s="72">
        <f>IFERROR(E24/$B55,0)</f>
        <v>1975253363165.5098</v>
      </c>
      <c r="F55" s="72">
        <f t="shared" si="27"/>
        <v>1975253363165.5095</v>
      </c>
      <c r="G55" s="73">
        <f>IFERROR(s_RadSpec!$G$24*G24,".")*$B$55</f>
        <v>0</v>
      </c>
      <c r="H55" s="73">
        <f>IFERROR(s_RadSpec!$F$24*H24,".")*$B$55</f>
        <v>0</v>
      </c>
      <c r="I55" s="73">
        <f>IFERROR(s_RadSpec!$E$24*I24,".")*$B$55</f>
        <v>1.2656604193770565E-11</v>
      </c>
      <c r="J55" s="73">
        <f t="shared" si="10"/>
        <v>1.2656604193770565E-11</v>
      </c>
      <c r="K55" s="72">
        <f>IFERROR(K24/$B55,0)</f>
        <v>0</v>
      </c>
      <c r="L55" s="72">
        <f>IFERROR(L24/$B55,0)</f>
        <v>0</v>
      </c>
      <c r="M55" s="72">
        <f>IFERROR(M24/$B55,0)</f>
        <v>1975253363165.5098</v>
      </c>
      <c r="N55" s="72">
        <f t="shared" si="28"/>
        <v>1975253363165.5095</v>
      </c>
      <c r="O55" s="73">
        <f>IFERROR(s_RadSpec!$G$24*O24,".")*$B$55</f>
        <v>0</v>
      </c>
      <c r="P55" s="73">
        <f>IFERROR(s_RadSpec!$F$24*P24,".")*$B$55</f>
        <v>0</v>
      </c>
      <c r="Q55" s="73">
        <f>IFERROR(s_RadSpec!$E$24*Q24,".")*$B$55</f>
        <v>1.2656604193770565E-11</v>
      </c>
      <c r="R55" s="73">
        <f t="shared" si="12"/>
        <v>1.2656604193770565E-11</v>
      </c>
      <c r="S55" s="72">
        <f t="shared" ref="S55:W55" si="75">IFERROR(S24/$B55,0)</f>
        <v>1975253363165.5098</v>
      </c>
      <c r="T55" s="72">
        <f t="shared" si="75"/>
        <v>17788788016512.168</v>
      </c>
      <c r="U55" s="72">
        <f t="shared" si="75"/>
        <v>4400805741496.9189</v>
      </c>
      <c r="V55" s="72">
        <f t="shared" si="75"/>
        <v>2359899582846.0469</v>
      </c>
      <c r="W55" s="72">
        <f t="shared" si="75"/>
        <v>29951285923949.906</v>
      </c>
      <c r="X55" s="73">
        <f>IFERROR(s_RadSpec!$E$24*X24,".")*$B$55</f>
        <v>1.2656604193770565E-11</v>
      </c>
      <c r="Y55" s="73">
        <f>IFERROR(s_RadSpec!$K$24*Y24,".")*$B$55</f>
        <v>1.4053796119664893E-12</v>
      </c>
      <c r="Z55" s="73">
        <f>IFERROR(s_RadSpec!$L$24*Z24,".")*$B$55</f>
        <v>5.6807779003433906E-12</v>
      </c>
      <c r="AA55" s="73">
        <f>IFERROR(s_RadSpec!$M$24*AA24,".")*$B$55</f>
        <v>1.0593671095890412E-11</v>
      </c>
      <c r="AB55" s="73">
        <f>IFERROR(s_RadSpec!$I$24*AB24,".")*$B$55</f>
        <v>8.3468870296514715E-13</v>
      </c>
      <c r="AC55" s="72">
        <f>IFERROR(AC24/$B55,0)</f>
        <v>0</v>
      </c>
      <c r="AD55" s="72">
        <f t="shared" ref="AD55" si="76">IFERROR(AD24/$B55,0)</f>
        <v>45975563.673006676</v>
      </c>
      <c r="AE55" s="72">
        <f t="shared" si="64"/>
        <v>45975563.673006676</v>
      </c>
      <c r="AF55" s="73">
        <f>IFERROR(s_RadSpec!$F$24*AF24,".")*$B$55</f>
        <v>0</v>
      </c>
      <c r="AG55" s="73">
        <f>IFERROR(s_RadSpec!$H$24*AG24,".")*$B$55</f>
        <v>5.4376712328767129E-7</v>
      </c>
      <c r="AH55" s="73">
        <f t="shared" si="16"/>
        <v>5.4376712328767129E-7</v>
      </c>
    </row>
    <row r="56" spans="1:34" x14ac:dyDescent="0.25">
      <c r="A56" s="71" t="s">
        <v>297</v>
      </c>
      <c r="B56" s="61">
        <v>0.99979000004200003</v>
      </c>
      <c r="C56" s="72">
        <f>IFERROR(C20/$B56,0)</f>
        <v>0</v>
      </c>
      <c r="D56" s="72">
        <f>IFERROR(D20/$B56,0)</f>
        <v>0</v>
      </c>
      <c r="E56" s="72">
        <f>IFERROR(E20/$B56,0)</f>
        <v>2745513.6592963394</v>
      </c>
      <c r="F56" s="72">
        <f t="shared" si="27"/>
        <v>2745513.6592963394</v>
      </c>
      <c r="G56" s="73">
        <f>IFERROR(s_RadSpec!$G$20*G20,".")*$B$56</f>
        <v>0</v>
      </c>
      <c r="H56" s="73">
        <f>IFERROR(s_RadSpec!$F$20*H20,".")*$B$56</f>
        <v>0</v>
      </c>
      <c r="I56" s="73">
        <f>IFERROR(s_RadSpec!$E$20*I20,".")*$B$56</f>
        <v>9.1057642038493309E-6</v>
      </c>
      <c r="J56" s="73">
        <f t="shared" si="10"/>
        <v>9.1057642038493309E-6</v>
      </c>
      <c r="K56" s="72">
        <f>IFERROR(K20/$B56,0)</f>
        <v>0</v>
      </c>
      <c r="L56" s="72">
        <f>IFERROR(L20/$B56,0)</f>
        <v>0</v>
      </c>
      <c r="M56" s="72">
        <f>IFERROR(M20/$B56,0)</f>
        <v>2745513.6592963394</v>
      </c>
      <c r="N56" s="72">
        <f t="shared" si="28"/>
        <v>2745513.6592963394</v>
      </c>
      <c r="O56" s="73">
        <f>IFERROR(s_RadSpec!$G$20*O20,".")*$B$56</f>
        <v>0</v>
      </c>
      <c r="P56" s="73">
        <f>IFERROR(s_RadSpec!$F$20*P20,".")*$B$56</f>
        <v>0</v>
      </c>
      <c r="Q56" s="73">
        <f>IFERROR(s_RadSpec!$E$20*Q20,".")*$B$56</f>
        <v>9.1057642038493309E-6</v>
      </c>
      <c r="R56" s="73">
        <f t="shared" si="12"/>
        <v>9.1057642038493309E-6</v>
      </c>
      <c r="S56" s="72">
        <f t="shared" ref="S56:W56" si="77">IFERROR(S20/$B56,0)</f>
        <v>2745513.6592963394</v>
      </c>
      <c r="T56" s="72">
        <f t="shared" si="77"/>
        <v>27830082.629731044</v>
      </c>
      <c r="U56" s="72">
        <f t="shared" si="77"/>
        <v>6808437.0726591367</v>
      </c>
      <c r="V56" s="72">
        <f t="shared" si="77"/>
        <v>3617323.1518107746</v>
      </c>
      <c r="W56" s="72">
        <f t="shared" si="77"/>
        <v>48142868.569950067</v>
      </c>
      <c r="X56" s="73">
        <f>IFERROR(s_RadSpec!$E$20*X20,".")*$B$56</f>
        <v>9.1057642038493309E-6</v>
      </c>
      <c r="Y56" s="73">
        <f>IFERROR(s_RadSpec!$K$20*Y20,".")*$B$56</f>
        <v>8.9830850783361879E-7</v>
      </c>
      <c r="Z56" s="73">
        <f>IFERROR(s_RadSpec!$L$20*Z20,".")*$B$56</f>
        <v>3.6719146748661785E-6</v>
      </c>
      <c r="AA56" s="73">
        <f>IFERROR(s_RadSpec!$M$20*AA20,".")*$B$56</f>
        <v>6.9111879007783434E-6</v>
      </c>
      <c r="AB56" s="73">
        <f>IFERROR(s_RadSpec!$I$20*AB20,".")*$B$56</f>
        <v>5.1928771057079384E-7</v>
      </c>
      <c r="AC56" s="72">
        <f>IFERROR(AC20/$B56,0)</f>
        <v>0</v>
      </c>
      <c r="AD56" s="72">
        <f t="shared" ref="AD56" si="78">IFERROR(AD20/$B56,0)</f>
        <v>82.289342067969017</v>
      </c>
      <c r="AE56" s="72">
        <f t="shared" si="64"/>
        <v>82.289342067969017</v>
      </c>
      <c r="AF56" s="73">
        <f>IFERROR(s_RadSpec!$F$20*AF20,".")*$B$56</f>
        <v>0</v>
      </c>
      <c r="AG56" s="73">
        <f>IFERROR(s_RadSpec!$H$20*AG20,".")*$B$56</f>
        <v>0.30380605035522834</v>
      </c>
      <c r="AH56" s="73">
        <f t="shared" si="16"/>
        <v>0.30380605035522834</v>
      </c>
    </row>
    <row r="57" spans="1:34" x14ac:dyDescent="0.25">
      <c r="A57" s="71" t="s">
        <v>298</v>
      </c>
      <c r="B57" s="61">
        <v>2.0999995799999999E-4</v>
      </c>
      <c r="C57" s="72">
        <f>IFERROR(C29/$B57,0)</f>
        <v>0</v>
      </c>
      <c r="D57" s="72">
        <f>IFERROR(D29/$B57,0)</f>
        <v>0</v>
      </c>
      <c r="E57" s="72">
        <f>IFERROR(E29/$B57,0)</f>
        <v>294423.65646313806</v>
      </c>
      <c r="F57" s="72">
        <f t="shared" si="27"/>
        <v>294423.65646313806</v>
      </c>
      <c r="G57" s="73">
        <f>IFERROR(s_RadSpec!$G$29*G29,".")*$B$57</f>
        <v>0</v>
      </c>
      <c r="H57" s="73">
        <f>IFERROR(s_RadSpec!$F$29*H29,".")*$B$57</f>
        <v>0</v>
      </c>
      <c r="I57" s="73">
        <f>IFERROR(s_RadSpec!$E$29*I29,".")*$B$57</f>
        <v>8.4911655198908949E-5</v>
      </c>
      <c r="J57" s="73">
        <f t="shared" si="10"/>
        <v>8.4911655198908949E-5</v>
      </c>
      <c r="K57" s="72">
        <f>IFERROR(K29/$B57,0)</f>
        <v>0</v>
      </c>
      <c r="L57" s="72">
        <f>IFERROR(L29/$B57,0)</f>
        <v>0</v>
      </c>
      <c r="M57" s="72">
        <f>IFERROR(M29/$B57,0)</f>
        <v>294423.65646313806</v>
      </c>
      <c r="N57" s="72">
        <f t="shared" si="28"/>
        <v>294423.65646313806</v>
      </c>
      <c r="O57" s="73">
        <f>IFERROR(s_RadSpec!$G$29*O29,".")*$B$57</f>
        <v>0</v>
      </c>
      <c r="P57" s="73">
        <f>IFERROR(s_RadSpec!$F$29*P29,".")*$B$57</f>
        <v>0</v>
      </c>
      <c r="Q57" s="73">
        <f>IFERROR(s_RadSpec!$E$29*Q29,".")*$B$57</f>
        <v>8.4911655198908949E-5</v>
      </c>
      <c r="R57" s="73">
        <f t="shared" si="12"/>
        <v>8.4911655198908949E-5</v>
      </c>
      <c r="S57" s="72">
        <f t="shared" ref="S57:W57" si="79">IFERROR(S29/$B57,0)</f>
        <v>294423.65646313806</v>
      </c>
      <c r="T57" s="72">
        <f t="shared" si="79"/>
        <v>3216987.9419917343</v>
      </c>
      <c r="U57" s="72">
        <f t="shared" si="79"/>
        <v>797983.09676659096</v>
      </c>
      <c r="V57" s="72">
        <f t="shared" si="79"/>
        <v>421159.66006211942</v>
      </c>
      <c r="W57" s="72">
        <f t="shared" si="79"/>
        <v>5734301.9274322605</v>
      </c>
      <c r="X57" s="73">
        <f>IFERROR(s_RadSpec!$E$29*X29,".")*$B$57</f>
        <v>8.4911655198908949E-5</v>
      </c>
      <c r="Y57" s="73">
        <f>IFERROR(s_RadSpec!$K$29*Y29,".")*$B$57</f>
        <v>7.771244546388245E-6</v>
      </c>
      <c r="Z57" s="73">
        <f>IFERROR(s_RadSpec!$L$29*Z29,".")*$B$57</f>
        <v>3.1328984412451114E-5</v>
      </c>
      <c r="AA57" s="73">
        <f>IFERROR(s_RadSpec!$M$29*AA29,".")*$B$57</f>
        <v>5.9359911147028186E-5</v>
      </c>
      <c r="AB57" s="73">
        <f>IFERROR(s_RadSpec!$I$29*AB29,".")*$B$57</f>
        <v>4.3597285801089046E-6</v>
      </c>
      <c r="AC57" s="72">
        <f>IFERROR(AC29/$B57,0)</f>
        <v>0</v>
      </c>
      <c r="AD57" s="72">
        <f t="shared" ref="AD57" si="80">IFERROR(AD29/$B57,0)</f>
        <v>11.278279058557885</v>
      </c>
      <c r="AE57" s="72">
        <f t="shared" si="64"/>
        <v>11.278279058557885</v>
      </c>
      <c r="AF57" s="73">
        <f>IFERROR(s_RadSpec!$F$29*AF29,".")*$B$57</f>
        <v>0</v>
      </c>
      <c r="AG57" s="73">
        <f>IFERROR(s_RadSpec!$H$29*AG29,".")*$B$57</f>
        <v>2.2166502416013696</v>
      </c>
      <c r="AH57" s="73">
        <f t="shared" si="16"/>
        <v>2.2166502416013696</v>
      </c>
    </row>
    <row r="58" spans="1:34" x14ac:dyDescent="0.25">
      <c r="A58" s="71" t="s">
        <v>299</v>
      </c>
      <c r="B58" s="61">
        <v>1</v>
      </c>
      <c r="C58" s="72">
        <f>IFERROR(C16/$B58,0)</f>
        <v>517.75913844879358</v>
      </c>
      <c r="D58" s="72">
        <f>IFERROR(D16/$B58,0)</f>
        <v>243.09536255202261</v>
      </c>
      <c r="E58" s="72">
        <f>IFERROR(E16/$B58,0)</f>
        <v>13406253558.166618</v>
      </c>
      <c r="F58" s="72">
        <f t="shared" si="27"/>
        <v>165.42564150855409</v>
      </c>
      <c r="G58" s="73">
        <f>IFERROR(s_RadSpec!$G$16*G16,".")*$B$58</f>
        <v>4.8285000000000002E-2</v>
      </c>
      <c r="H58" s="73">
        <f>IFERROR(s_RadSpec!$F$16*H16,".")*$B$58</f>
        <v>0.10284029994463584</v>
      </c>
      <c r="I58" s="73">
        <f>IFERROR(s_RadSpec!$E$16*I16,".")*$B$58</f>
        <v>1.8648013698630132E-9</v>
      </c>
      <c r="J58" s="73">
        <f t="shared" si="10"/>
        <v>0.1511253018094372</v>
      </c>
      <c r="K58" s="72">
        <f>IFERROR(K16/$B58,0)</f>
        <v>517.75913844879358</v>
      </c>
      <c r="L58" s="72">
        <f>IFERROR(L16/$B58,0)</f>
        <v>1528.9231809212147</v>
      </c>
      <c r="M58" s="72">
        <f>IFERROR(M16/$B58,0)</f>
        <v>13406253558.166618</v>
      </c>
      <c r="N58" s="72">
        <f t="shared" si="28"/>
        <v>386.7790905201399</v>
      </c>
      <c r="O58" s="73">
        <f>IFERROR(s_RadSpec!$G$16*O16,".")*$B$58</f>
        <v>4.8285000000000002E-2</v>
      </c>
      <c r="P58" s="73">
        <f>IFERROR(s_RadSpec!$F$16*P16,".")*$B$58</f>
        <v>1.6351377434762206E-2</v>
      </c>
      <c r="Q58" s="73">
        <f>IFERROR(s_RadSpec!$E$16*Q16,".")*$B$58</f>
        <v>1.8648013698630132E-9</v>
      </c>
      <c r="R58" s="73">
        <f t="shared" si="12"/>
        <v>6.4636379299563576E-2</v>
      </c>
      <c r="S58" s="72">
        <f t="shared" ref="S58:W58" si="81">IFERROR(S16/$B58,0)</f>
        <v>13406253558.166618</v>
      </c>
      <c r="T58" s="72">
        <f t="shared" si="81"/>
        <v>37557874887.027885</v>
      </c>
      <c r="U58" s="72">
        <f t="shared" si="81"/>
        <v>14604100742.679832</v>
      </c>
      <c r="V58" s="72">
        <f t="shared" si="81"/>
        <v>14417424148.32963</v>
      </c>
      <c r="W58" s="72">
        <f t="shared" si="81"/>
        <v>460435284795.7804</v>
      </c>
      <c r="X58" s="73">
        <f>IFERROR(s_RadSpec!$E$16*X16,".")*$B$58</f>
        <v>1.8648013698630132E-9</v>
      </c>
      <c r="Y58" s="73">
        <f>IFERROR(s_RadSpec!$K$16*Y16,".")*$B$58</f>
        <v>6.6563936525159355E-10</v>
      </c>
      <c r="Z58" s="73">
        <f>IFERROR(s_RadSpec!$L$16*Z16,".")*$B$58</f>
        <v>1.7118479556182889E-9</v>
      </c>
      <c r="AA58" s="73">
        <f>IFERROR(s_RadSpec!$M$16*AA16,".")*$B$58</f>
        <v>1.7340129375951285E-9</v>
      </c>
      <c r="AB58" s="73">
        <f>IFERROR(s_RadSpec!$I$16*AB16,".")*$B$58</f>
        <v>5.4296446917808226E-11</v>
      </c>
      <c r="AC58" s="72">
        <f>IFERROR(AC16/$B58,0)</f>
        <v>0.47809003032883629</v>
      </c>
      <c r="AD58" s="72">
        <f t="shared" ref="AD58" si="82">IFERROR(AD16/$B58,0)</f>
        <v>6.6376609973767602</v>
      </c>
      <c r="AE58" s="72">
        <f t="shared" si="64"/>
        <v>0.44596832227442618</v>
      </c>
      <c r="AF58" s="73">
        <f>IFERROR(s_RadSpec!$F$16*AF16,".")*$B$58</f>
        <v>52.291406250000001</v>
      </c>
      <c r="AG58" s="73">
        <f>IFERROR(s_RadSpec!$H$16*AG16,".")*$B$58</f>
        <v>3.7663869863013701</v>
      </c>
      <c r="AH58" s="73">
        <f t="shared" si="16"/>
        <v>56.057793236301372</v>
      </c>
    </row>
    <row r="59" spans="1:34" x14ac:dyDescent="0.25">
      <c r="A59" s="71" t="s">
        <v>300</v>
      </c>
      <c r="B59" s="61">
        <v>1</v>
      </c>
      <c r="C59" s="72">
        <f>IFERROR(C7/$B59,0)</f>
        <v>275084.24454989337</v>
      </c>
      <c r="D59" s="72">
        <f>IFERROR(D7/$B59,0)</f>
        <v>10040.171480744493</v>
      </c>
      <c r="E59" s="72">
        <f>IFERROR(E7/$B59,0)</f>
        <v>615282.94773770403</v>
      </c>
      <c r="F59" s="72">
        <f t="shared" si="27"/>
        <v>9536.4875124841874</v>
      </c>
      <c r="G59" s="73">
        <f>IFERROR(s_RadSpec!$G$7*G7,".")*$B$59</f>
        <v>9.0881250000000003E-5</v>
      </c>
      <c r="H59" s="73">
        <f>IFERROR(s_RadSpec!$F$7*H7,".")*$B$59</f>
        <v>2.4899973120923436E-3</v>
      </c>
      <c r="I59" s="73">
        <f>IFERROR(s_RadSpec!$E$7*I7,".")*$B$59</f>
        <v>4.0631712762268096E-5</v>
      </c>
      <c r="J59" s="73">
        <f t="shared" si="10"/>
        <v>2.6215102748546118E-3</v>
      </c>
      <c r="K59" s="72">
        <f>IFERROR(K7/$B59,0)</f>
        <v>275084.24454989337</v>
      </c>
      <c r="L59" s="72">
        <f>IFERROR(L7/$B59,0)</f>
        <v>63146.621787362492</v>
      </c>
      <c r="M59" s="72">
        <f>IFERROR(M7/$B59,0)</f>
        <v>615282.94773770403</v>
      </c>
      <c r="N59" s="72">
        <f t="shared" si="28"/>
        <v>47400.826820666902</v>
      </c>
      <c r="O59" s="73">
        <f>IFERROR(s_RadSpec!$G$7*O7,".")*$B$59</f>
        <v>9.0881250000000003E-5</v>
      </c>
      <c r="P59" s="73">
        <f>IFERROR(s_RadSpec!$F$7*P7,".")*$B$59</f>
        <v>3.9590399759125734E-4</v>
      </c>
      <c r="Q59" s="73">
        <f>IFERROR(s_RadSpec!$E$7*Q7,".")*$B$59</f>
        <v>4.0631712762268096E-5</v>
      </c>
      <c r="R59" s="73">
        <f t="shared" si="12"/>
        <v>5.2741696035352539E-4</v>
      </c>
      <c r="S59" s="72">
        <f t="shared" ref="S59:W59" si="83">IFERROR(S7/$B59,0)</f>
        <v>615282.94773770403</v>
      </c>
      <c r="T59" s="72">
        <f t="shared" si="83"/>
        <v>1707142.5286745685</v>
      </c>
      <c r="U59" s="72">
        <f t="shared" si="83"/>
        <v>864682.19349494658</v>
      </c>
      <c r="V59" s="72">
        <f t="shared" si="83"/>
        <v>673476.73293241486</v>
      </c>
      <c r="W59" s="72">
        <f t="shared" si="83"/>
        <v>223441.27411303975</v>
      </c>
      <c r="X59" s="73">
        <f>IFERROR(s_RadSpec!$E$7*X7,".")*$B$59</f>
        <v>4.0631712762268096E-5</v>
      </c>
      <c r="Y59" s="73">
        <f>IFERROR(s_RadSpec!$K$7*Y7,".")*$B$59</f>
        <v>1.4644354282129033E-5</v>
      </c>
      <c r="Z59" s="73">
        <f>IFERROR(s_RadSpec!$L$7*Z7,".")*$B$59</f>
        <v>2.8912356687898087E-5</v>
      </c>
      <c r="AA59" s="73">
        <f>IFERROR(s_RadSpec!$M$7*AA7,".")*$B$59</f>
        <v>3.7120807264040727E-5</v>
      </c>
      <c r="AB59" s="73">
        <f>IFERROR(s_RadSpec!$I$7*AB7,".")*$B$59</f>
        <v>1.1188622200279978E-4</v>
      </c>
      <c r="AC59" s="72">
        <f>IFERROR(AC7/$B59,0)</f>
        <v>19.745773170430706</v>
      </c>
      <c r="AD59" s="72">
        <f t="shared" ref="AD59" si="84">IFERROR(AD7/$B59,0)</f>
        <v>1.2117590425443621</v>
      </c>
      <c r="AE59" s="72">
        <f t="shared" si="64"/>
        <v>1.1416954509789892</v>
      </c>
      <c r="AF59" s="73">
        <f>IFERROR(s_RadSpec!$F$7*AF7,".")*$B$59</f>
        <v>1.26609375</v>
      </c>
      <c r="AG59" s="73">
        <f>IFERROR(s_RadSpec!$H$7*AG7,".")*$B$59</f>
        <v>20.631164383561647</v>
      </c>
      <c r="AH59" s="73">
        <f t="shared" si="16"/>
        <v>21.897258133561646</v>
      </c>
    </row>
    <row r="60" spans="1:34" x14ac:dyDescent="0.25">
      <c r="A60" s="71" t="s">
        <v>301</v>
      </c>
      <c r="B60" s="61">
        <v>1.9000000000000001E-8</v>
      </c>
      <c r="C60" s="72">
        <f>IFERROR(C12/$B60,0)</f>
        <v>0</v>
      </c>
      <c r="D60" s="72">
        <f>IFERROR(D12/$B60,0)</f>
        <v>0</v>
      </c>
      <c r="E60" s="72">
        <f>IFERROR(E12/$B60,0)</f>
        <v>224516025571.04184</v>
      </c>
      <c r="F60" s="72">
        <f t="shared" si="27"/>
        <v>224516025571.04181</v>
      </c>
      <c r="G60" s="73">
        <f>IFERROR(s_RadSpec!$G$12*G12,".")*$B$60</f>
        <v>0</v>
      </c>
      <c r="H60" s="73">
        <f>IFERROR(s_RadSpec!$F$12*H12,".")*$B$60</f>
        <v>0</v>
      </c>
      <c r="I60" s="73">
        <f>IFERROR(s_RadSpec!$E$12*I12,".")*$B$60</f>
        <v>1.1135062602508721E-10</v>
      </c>
      <c r="J60" s="73">
        <f t="shared" si="10"/>
        <v>1.1135062602508721E-10</v>
      </c>
      <c r="K60" s="72">
        <f>IFERROR(K12/$B60,0)</f>
        <v>0</v>
      </c>
      <c r="L60" s="72">
        <f>IFERROR(L12/$B60,0)</f>
        <v>0</v>
      </c>
      <c r="M60" s="72">
        <f>IFERROR(M12/$B60,0)</f>
        <v>224516025571.04184</v>
      </c>
      <c r="N60" s="72">
        <f t="shared" si="28"/>
        <v>224516025571.04181</v>
      </c>
      <c r="O60" s="73">
        <f>IFERROR(s_RadSpec!$G$12*O12,".")*$B$60</f>
        <v>0</v>
      </c>
      <c r="P60" s="73">
        <f>IFERROR(s_RadSpec!$F$12*P12,".")*$B$60</f>
        <v>0</v>
      </c>
      <c r="Q60" s="73">
        <f>IFERROR(s_RadSpec!$E$12*Q12,".")*$B$60</f>
        <v>1.1135062602508721E-10</v>
      </c>
      <c r="R60" s="73">
        <f t="shared" si="12"/>
        <v>1.1135062602508721E-10</v>
      </c>
      <c r="S60" s="72">
        <f t="shared" ref="S60:W60" si="85">IFERROR(S12/$B60,0)</f>
        <v>224516025571.04184</v>
      </c>
      <c r="T60" s="72">
        <f t="shared" si="85"/>
        <v>1780554407895.1592</v>
      </c>
      <c r="U60" s="72">
        <f t="shared" si="85"/>
        <v>462785036208.66003</v>
      </c>
      <c r="V60" s="72">
        <f t="shared" si="85"/>
        <v>275575480728.44604</v>
      </c>
      <c r="W60" s="72">
        <f t="shared" si="85"/>
        <v>2445900294016.3726</v>
      </c>
      <c r="X60" s="73">
        <f>IFERROR(s_RadSpec!$E$12*X12,".")*$B$60</f>
        <v>1.1135062602508721E-10</v>
      </c>
      <c r="Y60" s="73">
        <f>IFERROR(s_RadSpec!$K$12*Y12,".")*$B$60</f>
        <v>1.4040570672340855E-11</v>
      </c>
      <c r="Z60" s="73">
        <f>IFERROR(s_RadSpec!$L$12*Z12,".")*$B$60</f>
        <v>5.4020761355663253E-11</v>
      </c>
      <c r="AA60" s="73">
        <f>IFERROR(s_RadSpec!$M$12*AA12,".")*$B$60</f>
        <v>9.0719246624975228E-11</v>
      </c>
      <c r="AB60" s="73">
        <f>IFERROR(s_RadSpec!$I$12*AB12,".")*$B$60</f>
        <v>1.0221185246659385E-11</v>
      </c>
      <c r="AC60" s="72">
        <f>IFERROR(AC12/$B60,0)</f>
        <v>0</v>
      </c>
      <c r="AD60" s="72">
        <f t="shared" ref="AD60" si="86">IFERROR(AD12/$B60,0)</f>
        <v>2959426.6658126228</v>
      </c>
      <c r="AE60" s="72">
        <f t="shared" si="64"/>
        <v>2959426.6658126228</v>
      </c>
      <c r="AF60" s="73">
        <f>IFERROR(s_RadSpec!$F$12*AF12,".")*$B$60</f>
        <v>0</v>
      </c>
      <c r="AG60" s="73">
        <f>IFERROR(s_RadSpec!$H$12*AG12,".")*$B$60</f>
        <v>8.4475821917808218E-6</v>
      </c>
      <c r="AH60" s="73">
        <f t="shared" si="16"/>
        <v>8.4475821917808218E-6</v>
      </c>
    </row>
    <row r="61" spans="1:34" x14ac:dyDescent="0.25">
      <c r="A61" s="71" t="s">
        <v>302</v>
      </c>
      <c r="B61" s="61">
        <v>1</v>
      </c>
      <c r="C61" s="72">
        <f>IFERROR(C18/$B61,0)</f>
        <v>297.81847963666144</v>
      </c>
      <c r="D61" s="72">
        <f>IFERROR(D18/$B61,0)</f>
        <v>313.21902482664456</v>
      </c>
      <c r="E61" s="72">
        <f>IFERROR(E18/$B61,0)</f>
        <v>23281038.307474419</v>
      </c>
      <c r="F61" s="72">
        <f t="shared" si="27"/>
        <v>152.66133650170889</v>
      </c>
      <c r="G61" s="73">
        <f>IFERROR(s_RadSpec!$G$18*G18,".")*$B$61</f>
        <v>8.3943749999999998E-2</v>
      </c>
      <c r="H61" s="73">
        <f>IFERROR(s_RadSpec!$F$18*H18,".")*$B$61</f>
        <v>7.9816352195836771E-2</v>
      </c>
      <c r="I61" s="73">
        <f>IFERROR(s_RadSpec!$E$18*I18,".")*$B$61</f>
        <v>1.0738352675607988E-6</v>
      </c>
      <c r="J61" s="73">
        <f t="shared" si="10"/>
        <v>0.16376117603110432</v>
      </c>
      <c r="K61" s="72">
        <f>IFERROR(K18/$B61,0)</f>
        <v>297.81847963666144</v>
      </c>
      <c r="L61" s="72">
        <f>IFERROR(L18/$B61,0)</f>
        <v>1969.9587138792574</v>
      </c>
      <c r="M61" s="72">
        <f>IFERROR(M18/$B61,0)</f>
        <v>23281038.307474419</v>
      </c>
      <c r="N61" s="72">
        <f t="shared" si="28"/>
        <v>258.70424632397413</v>
      </c>
      <c r="O61" s="73">
        <f>IFERROR(s_RadSpec!$G$18*O18,".")*$B$61</f>
        <v>8.3943749999999998E-2</v>
      </c>
      <c r="P61" s="73">
        <f>IFERROR(s_RadSpec!$F$18*P18,".")*$B$61</f>
        <v>1.2690621292651263E-2</v>
      </c>
      <c r="Q61" s="73">
        <f>IFERROR(s_RadSpec!$E$18*Q18,".")*$B$61</f>
        <v>1.0738352675607988E-6</v>
      </c>
      <c r="R61" s="73">
        <f t="shared" si="12"/>
        <v>9.6635445127918829E-2</v>
      </c>
      <c r="S61" s="72">
        <f t="shared" ref="S61:W61" si="87">IFERROR(S18/$B61,0)</f>
        <v>23281038.307474419</v>
      </c>
      <c r="T61" s="72">
        <f t="shared" si="87"/>
        <v>237407132.41313675</v>
      </c>
      <c r="U61" s="72">
        <f t="shared" si="87"/>
        <v>57991384.499919012</v>
      </c>
      <c r="V61" s="72">
        <f t="shared" si="87"/>
        <v>30575305.977048028</v>
      </c>
      <c r="W61" s="72">
        <f t="shared" si="87"/>
        <v>409849890.93111241</v>
      </c>
      <c r="X61" s="73">
        <f>IFERROR(s_RadSpec!$E$18*X18,".")*$B$61</f>
        <v>1.0738352675607988E-6</v>
      </c>
      <c r="Y61" s="73">
        <f>IFERROR(s_RadSpec!$K$18*Y18,".")*$B$61</f>
        <v>1.0530433414483485E-7</v>
      </c>
      <c r="Z61" s="73">
        <f>IFERROR(s_RadSpec!$L$18*Z18,".")*$B$61</f>
        <v>4.3109851947119698E-7</v>
      </c>
      <c r="AA61" s="73">
        <f>IFERROR(s_RadSpec!$M$18*AA18,".")*$B$61</f>
        <v>8.1765330553901115E-7</v>
      </c>
      <c r="AB61" s="73">
        <f>IFERROR(s_RadSpec!$I$18*AB18,".")*$B$61</f>
        <v>6.0997942303227316E-8</v>
      </c>
      <c r="AC61" s="72">
        <f>IFERROR(AC18/$B61,0)</f>
        <v>0.61600061600061595</v>
      </c>
      <c r="AD61" s="72">
        <f t="shared" ref="AD61" si="88">IFERROR(AD18/$B61,0)</f>
        <v>702.54793927291087</v>
      </c>
      <c r="AE61" s="72">
        <f t="shared" si="64"/>
        <v>0.61546097405172262</v>
      </c>
      <c r="AF61" s="73">
        <f>IFERROR(s_RadSpec!$F$18*AF18,".")*$B$61</f>
        <v>40.584375000000001</v>
      </c>
      <c r="AG61" s="73">
        <f>IFERROR(s_RadSpec!$H$18*AG18,".")*$B$61</f>
        <v>3.5584760273972608E-2</v>
      </c>
      <c r="AH61" s="73">
        <f t="shared" si="16"/>
        <v>40.619959760273971</v>
      </c>
    </row>
    <row r="62" spans="1:34" x14ac:dyDescent="0.25">
      <c r="A62" s="71" t="s">
        <v>303</v>
      </c>
      <c r="B62" s="61">
        <v>1.339E-6</v>
      </c>
      <c r="C62" s="72">
        <f>IFERROR(C27/$B62,0)</f>
        <v>0</v>
      </c>
      <c r="D62" s="72">
        <f>IFERROR(D27/$B62,0)</f>
        <v>0</v>
      </c>
      <c r="E62" s="72">
        <f>IFERROR(E27/$B62,0)</f>
        <v>125983278140.66373</v>
      </c>
      <c r="F62" s="72">
        <f t="shared" ref="F62" si="89">IFERROR(SUM(C62:E62),0)</f>
        <v>125983278140.66373</v>
      </c>
      <c r="G62" s="73">
        <f>IFERROR(s_RadSpec!$G$27*G27,".")*$B$62</f>
        <v>0</v>
      </c>
      <c r="H62" s="73">
        <f>IFERROR(s_RadSpec!$F$27*H27,".")*$B$62</f>
        <v>0</v>
      </c>
      <c r="I62" s="73">
        <f>IFERROR(s_RadSpec!$E$27*I27,".")*$B$62</f>
        <v>1.984390338858053E-10</v>
      </c>
      <c r="J62" s="73">
        <f t="shared" si="10"/>
        <v>1.984390338858053E-10</v>
      </c>
      <c r="K62" s="72">
        <f>IFERROR(K27/$B62,0)</f>
        <v>0</v>
      </c>
      <c r="L62" s="72">
        <f>IFERROR(L27/$B62,0)</f>
        <v>0</v>
      </c>
      <c r="M62" s="72">
        <f>IFERROR(M27/$B62,0)</f>
        <v>125983278140.66373</v>
      </c>
      <c r="N62" s="72">
        <f t="shared" ref="N62" si="90">IFERROR(SUM(K62:M62),0)</f>
        <v>125983278140.66373</v>
      </c>
      <c r="O62" s="73">
        <f>IFERROR(s_RadSpec!$G$27*O27,".")*$B$62</f>
        <v>0</v>
      </c>
      <c r="P62" s="73">
        <f>IFERROR(s_RadSpec!$F$27*P27,".")*$B$62</f>
        <v>0</v>
      </c>
      <c r="Q62" s="73">
        <f>IFERROR(s_RadSpec!$E$27*Q27,".")*$B$62</f>
        <v>1.984390338858053E-10</v>
      </c>
      <c r="R62" s="73">
        <f t="shared" si="12"/>
        <v>1.984390338858053E-10</v>
      </c>
      <c r="S62" s="72">
        <f t="shared" ref="S62:W62" si="91">IFERROR(S27/$B62,0)</f>
        <v>125983278140.66373</v>
      </c>
      <c r="T62" s="72">
        <f t="shared" si="91"/>
        <v>629562858555.38525</v>
      </c>
      <c r="U62" s="72">
        <f t="shared" si="91"/>
        <v>276861423150.36285</v>
      </c>
      <c r="V62" s="72">
        <f t="shared" si="91"/>
        <v>170908230981.80563</v>
      </c>
      <c r="W62" s="72">
        <f t="shared" si="91"/>
        <v>208756677931.35022</v>
      </c>
      <c r="X62" s="73">
        <f>IFERROR(s_RadSpec!$E$27*X27,".")*$B$62</f>
        <v>1.984390338858053E-10</v>
      </c>
      <c r="Y62" s="73">
        <f>IFERROR(s_RadSpec!$K$27*Y27,".")*$B$62</f>
        <v>3.9710093535958889E-11</v>
      </c>
      <c r="Z62" s="73">
        <f>IFERROR(s_RadSpec!$L$27*Z27,".")*$B$62</f>
        <v>9.0297881573853499E-11</v>
      </c>
      <c r="AA62" s="73">
        <f>IFERROR(s_RadSpec!$M$27*AA27,".")*$B$62</f>
        <v>1.4627733173753013E-10</v>
      </c>
      <c r="AB62" s="73">
        <f>IFERROR(s_RadSpec!$I$27*AB27,".")*$B$62</f>
        <v>1.1975664801593208E-10</v>
      </c>
      <c r="AC62" s="72">
        <f>IFERROR(AC27/$B62,0)</f>
        <v>0</v>
      </c>
      <c r="AD62" s="72">
        <f t="shared" ref="AD62" si="92">IFERROR(AD27/$B62,0)</f>
        <v>588118.56845769216</v>
      </c>
      <c r="AE62" s="72">
        <f t="shared" si="64"/>
        <v>588118.56845769216</v>
      </c>
      <c r="AF62" s="73">
        <f>IFERROR(s_RadSpec!$F$27*AF27,".")*$B$62</f>
        <v>0</v>
      </c>
      <c r="AG62" s="73">
        <f>IFERROR(s_RadSpec!$H$27*AG27,".")*$B$62</f>
        <v>4.2508435102739727E-5</v>
      </c>
      <c r="AH62" s="73">
        <f t="shared" si="16"/>
        <v>4.2508435102739727E-5</v>
      </c>
    </row>
    <row r="63" spans="1:34" x14ac:dyDescent="0.25">
      <c r="A63" s="67" t="s">
        <v>23</v>
      </c>
      <c r="B63" s="67" t="s">
        <v>274</v>
      </c>
      <c r="C63" s="68">
        <f>1/SUM(1/C66,1/C68,1/C72,1/C73,1/C75)</f>
        <v>188.9115816565415</v>
      </c>
      <c r="D63" s="68">
        <f>1/SUM(1/D66,1/D68,1/D72,1/D73,1/D75)</f>
        <v>134.74901841336711</v>
      </c>
      <c r="E63" s="68">
        <f>1/SUM(1/E64,1/E66,1/E68,1/E69,1/E70,1/E71,1/E72,1/E73,1/E74,1/E75,1/E76)</f>
        <v>99.257126431019088</v>
      </c>
      <c r="F63" s="69">
        <f>1/SUM(1/F64,1/F65,1/F66,1/F68,1/F69,1/F70,1/F71,1/F72,1/F73,1/F74,1/F75,1/F76)</f>
        <v>43.874770540269942</v>
      </c>
      <c r="G63" s="70">
        <f>SUM(G64:G76)</f>
        <v>0.132337042444821</v>
      </c>
      <c r="H63" s="70">
        <f>SUM(H64:H76)</f>
        <v>0.1855954236348617</v>
      </c>
      <c r="I63" s="70">
        <f>SUM(I64:I76)</f>
        <v>0.25187108370877825</v>
      </c>
      <c r="J63" s="70">
        <f t="shared" si="10"/>
        <v>0.56980354978846104</v>
      </c>
      <c r="K63" s="68">
        <f>1/SUM(1/K66,1/K68,1/K72,1/K73,1/K75)</f>
        <v>188.9115816565415</v>
      </c>
      <c r="L63" s="68">
        <f>1/SUM(1/L66,1/L68,1/L72,1/L73,1/L75)</f>
        <v>847.4900372255679</v>
      </c>
      <c r="M63" s="68">
        <f>1/SUM(1/M64,1/M66,1/M68,1/M69,1/M70,1/M71,1/M72,1/M73,1/M74,1/M75,1/M76)</f>
        <v>99.257126431019088</v>
      </c>
      <c r="N63" s="69">
        <f>1/SUM(1/N64,1/N65,1/N66,1/N68,1/N69,1/N70,1/N71,1/N72,1/N73,1/N74,1/N75,1/N76)</f>
        <v>60.427724405975795</v>
      </c>
      <c r="O63" s="70">
        <f>SUM(O64:O76)</f>
        <v>0.132337042444821</v>
      </c>
      <c r="P63" s="70">
        <f>SUM(P64:P76)</f>
        <v>2.9509256815197591E-2</v>
      </c>
      <c r="Q63" s="70">
        <f>SUM(Q64:Q76)</f>
        <v>0.25187108370877825</v>
      </c>
      <c r="R63" s="70">
        <f t="shared" si="12"/>
        <v>0.41371738296879684</v>
      </c>
      <c r="S63" s="68">
        <f t="shared" ref="S63:W63" si="93">1/SUM(1/S64,1/S66,1/S68,1/S69,1/S70,1/S71,1/S72,1/S73,1/S74,1/S75,1/S76)</f>
        <v>99.257126431019088</v>
      </c>
      <c r="T63" s="68">
        <f t="shared" si="93"/>
        <v>1114.3517064510108</v>
      </c>
      <c r="U63" s="68">
        <f t="shared" si="93"/>
        <v>273.08969532382486</v>
      </c>
      <c r="V63" s="68">
        <f t="shared" si="93"/>
        <v>140.38530861973805</v>
      </c>
      <c r="W63" s="68">
        <f t="shared" si="93"/>
        <v>1932.1676409641991</v>
      </c>
      <c r="X63" s="70">
        <f>+SUM(X64:X76)</f>
        <v>0.25187108370877825</v>
      </c>
      <c r="Y63" s="70">
        <f t="shared" ref="Y63:AB63" si="94">+SUM(Y64:Y76)</f>
        <v>2.2434568776872107E-2</v>
      </c>
      <c r="Z63" s="70">
        <f t="shared" si="94"/>
        <v>9.1545014067101457E-2</v>
      </c>
      <c r="AA63" s="70">
        <f t="shared" si="94"/>
        <v>0.17808131239514202</v>
      </c>
      <c r="AB63" s="70">
        <f t="shared" si="94"/>
        <v>1.2938835880474836E-2</v>
      </c>
      <c r="AC63" s="68">
        <f>1/SUM(1/AC66,1/AC68,1/AC72,1/AC73,1/AC75)</f>
        <v>0.26500777976067391</v>
      </c>
      <c r="AD63" s="68">
        <f t="shared" ref="AD63" si="95">1/SUM(1/AD64,1/AD65,1/AD66,1/AD67,1/AD68,1/AD69,1/AD70,1/AD71,1/AD72,1/AD73,1/AD74,1/AD75,1/AD76)</f>
        <v>3.7871078549048731E-3</v>
      </c>
      <c r="AE63" s="69">
        <f>1/SUM(1/AE64,1/AE65,1/AE66,1/AE67,1/AE68,1/AE69,1/AE70,1/AE71,1/AE72,1/AE73,1/AE74,1/AE75,1/AE76)</f>
        <v>3.7337319742014518E-3</v>
      </c>
      <c r="AF63" s="70">
        <f>SUM(AF64:AF76)</f>
        <v>94.370064076593764</v>
      </c>
      <c r="AG63" s="70">
        <f>SUM(AG64:AG76)</f>
        <v>6601.3435470609202</v>
      </c>
      <c r="AH63" s="70">
        <f t="shared" si="16"/>
        <v>6695.7136111375139</v>
      </c>
    </row>
    <row r="64" spans="1:34" x14ac:dyDescent="0.25">
      <c r="A64" s="71" t="s">
        <v>291</v>
      </c>
      <c r="B64" s="61">
        <v>1</v>
      </c>
      <c r="C64" s="72">
        <f>IFERROR(C25/$B50,0)</f>
        <v>0</v>
      </c>
      <c r="D64" s="72">
        <f>IFERROR(D25/$B50,0)</f>
        <v>828045.89830506511</v>
      </c>
      <c r="E64" s="72">
        <f>IFERROR(E25/$B50,0)</f>
        <v>881093.02607326268</v>
      </c>
      <c r="F64" s="72">
        <f t="shared" ref="F64:F76" si="96">IF(AND(C64&lt;&gt;0,D64&lt;&gt;0,E64&lt;&gt;0),1/((1/C64)+(1/D64)+(1/E64)),IF(AND(C64&lt;&gt;0,D64&lt;&gt;0,E64=0), 1/((1/C64)+(1/D64)),IF(AND(C64&lt;&gt;0,D64=0,E64&lt;&gt;0),1/((1/C64)+(1/E64)),IF(AND(C64=0,D64&lt;&gt;0,E64&lt;&gt;0),1/((1/D64)+(1/E64)),IF(AND(C64&lt;&gt;0,D64=0,E64=0),1/((1/C64)),IF(AND(C64=0,D64&lt;&gt;0,E64=0),1/((1/D64)),IF(AND(C64=0,D64=0,E64&lt;&gt;0),1/((1/E64)),IF(AND(C64=0,D64=0,E64=0),0))))))))</f>
        <v>426873.12064496928</v>
      </c>
      <c r="G64" s="73">
        <f>IFERROR(s_RadSpec!$G$25*G25,".")*$B$64</f>
        <v>0</v>
      </c>
      <c r="H64" s="73">
        <f>IFERROR(s_RadSpec!$F$25*H25,".")*$B$64</f>
        <v>3.0191563114040819E-5</v>
      </c>
      <c r="I64" s="73">
        <f>IFERROR(s_RadSpec!$E$25*I25,".")*$B$64</f>
        <v>2.8373848458904111E-5</v>
      </c>
      <c r="J64" s="73">
        <f t="shared" si="10"/>
        <v>5.8565411572944934E-5</v>
      </c>
      <c r="K64" s="72">
        <f>IFERROR(K25/$B50,0)</f>
        <v>0</v>
      </c>
      <c r="L64" s="72">
        <f>IFERROR(L25/$B50,0)</f>
        <v>5207909.1739745373</v>
      </c>
      <c r="M64" s="72">
        <f>IFERROR(M25/$B50,0)</f>
        <v>881093.02607326268</v>
      </c>
      <c r="N64" s="72">
        <f t="shared" ref="N64:N76" si="97">IF(AND(K64&lt;&gt;0,L64&lt;&gt;0,M64&lt;&gt;0),1/((1/K64)+(1/L64)+(1/M64)),IF(AND(K64&lt;&gt;0,L64&lt;&gt;0,M64=0), 1/((1/K64)+(1/L64)),IF(AND(K64&lt;&gt;0,L64=0,M64&lt;&gt;0),1/((1/K64)+(1/M64)),IF(AND(K64=0,L64&lt;&gt;0,M64&lt;&gt;0),1/((1/L64)+(1/M64)),IF(AND(K64&lt;&gt;0,L64=0,M64=0),1/((1/K64)),IF(AND(K64=0,L64&lt;&gt;0,M64=0),1/((1/L64)),IF(AND(K64=0,L64=0,M64&lt;&gt;0),1/((1/M64)),IF(AND(K64=0,L64=0,M64=0),0))))))))</f>
        <v>753596.78036836779</v>
      </c>
      <c r="O64" s="73">
        <f>IFERROR(s_RadSpec!$G$25*O25,".")*$B$64</f>
        <v>0</v>
      </c>
      <c r="P64" s="73">
        <f>IFERROR(s_RadSpec!$F$25*P25,".")*$B$64</f>
        <v>4.8003909371024354E-6</v>
      </c>
      <c r="Q64" s="73">
        <f>IFERROR(s_RadSpec!$E$25*Q25,".")*$B$64</f>
        <v>2.8373848458904111E-5</v>
      </c>
      <c r="R64" s="73">
        <f t="shared" si="12"/>
        <v>3.3174239396006549E-5</v>
      </c>
      <c r="S64" s="72">
        <f t="shared" ref="S64:W64" si="98">IFERROR(S25/$B50,0)</f>
        <v>881093.02607326268</v>
      </c>
      <c r="T64" s="72">
        <f t="shared" si="98"/>
        <v>7621840.8468057355</v>
      </c>
      <c r="U64" s="72">
        <f t="shared" si="98"/>
        <v>1917171.3395977544</v>
      </c>
      <c r="V64" s="72">
        <f t="shared" si="98"/>
        <v>1107852.3148966406</v>
      </c>
      <c r="W64" s="72">
        <f t="shared" si="98"/>
        <v>13853036.839322332</v>
      </c>
      <c r="X64" s="73">
        <f>IFERROR(s_RadSpec!$E$25*X25,".")*$B$64</f>
        <v>2.8373848458904111E-5</v>
      </c>
      <c r="Y64" s="73">
        <f>IFERROR(s_RadSpec!$K$25*Y25,".")*$B$64</f>
        <v>3.2800474980368219E-6</v>
      </c>
      <c r="Z64" s="73">
        <f>IFERROR(s_RadSpec!$L$25*Z25,".")*$B$64</f>
        <v>1.3040044717779532E-5</v>
      </c>
      <c r="AA64" s="73">
        <f>IFERROR(s_RadSpec!$M$25*AA25,".")*$B$64</f>
        <v>2.2566184737658314E-5</v>
      </c>
      <c r="AB64" s="73">
        <f>IFERROR(s_RadSpec!$I$25*AB25,".")*$B$64</f>
        <v>1.8046584507042258E-6</v>
      </c>
      <c r="AC64" s="72">
        <f>IFERROR(AC25/$B50,0)</f>
        <v>1628.4987277353689</v>
      </c>
      <c r="AD64" s="72">
        <f t="shared" ref="AD64" si="99">IFERROR(AD25/$B50,0)</f>
        <v>18.071319825228059</v>
      </c>
      <c r="AE64" s="72">
        <f t="shared" ref="AE64:AE76" si="100">IFERROR(IF(AND(AC64&lt;&gt;0,AD64&lt;&gt;0),1/((1/AC64)+(1/AD64)),IF(AND(AC64&lt;&gt;0,AD64=0),1/((1/AC64)),IF(AND(AC64=0,AD64&lt;&gt;0),1/((1/AD64)),IF(AND(AC64=0,AD64=0),0)))),0)</f>
        <v>17.872984746371561</v>
      </c>
      <c r="AF64" s="73">
        <f>IFERROR(s_RadSpec!$F$25*AF25,".")*$B$64</f>
        <v>1.5351562500000001E-2</v>
      </c>
      <c r="AG64" s="73">
        <f>IFERROR(s_RadSpec!$H$25*AG25,".")*$B$64</f>
        <v>1.3834075342465755</v>
      </c>
      <c r="AH64" s="73">
        <f t="shared" si="16"/>
        <v>1.3987590967465755</v>
      </c>
    </row>
    <row r="65" spans="1:34" x14ac:dyDescent="0.25">
      <c r="A65" s="71" t="s">
        <v>292</v>
      </c>
      <c r="B65" s="61">
        <v>1</v>
      </c>
      <c r="C65" s="72">
        <f>IFERROR(C21/$B51,0)</f>
        <v>0</v>
      </c>
      <c r="D65" s="72">
        <f>IFERROR(D21/$B51,0)</f>
        <v>711771.73673204414</v>
      </c>
      <c r="E65" s="72">
        <f>IFERROR(E21/$B51,0)</f>
        <v>0</v>
      </c>
      <c r="F65" s="72">
        <f t="shared" si="96"/>
        <v>711771.73673204414</v>
      </c>
      <c r="G65" s="73">
        <f>IFERROR(s_RadSpec!$G$21*G21,".")*$B$65</f>
        <v>0</v>
      </c>
      <c r="H65" s="73">
        <f>IFERROR(s_RadSpec!$F$21*H21,".")*$B$65</f>
        <v>3.5123619989158939E-5</v>
      </c>
      <c r="I65" s="73">
        <f>IFERROR(s_RadSpec!$E$21*I21,".")*$B$65</f>
        <v>0</v>
      </c>
      <c r="J65" s="73">
        <f t="shared" si="10"/>
        <v>3.5123619989158939E-5</v>
      </c>
      <c r="K65" s="72">
        <f>IFERROR(K21/$B51,0)</f>
        <v>0</v>
      </c>
      <c r="L65" s="72">
        <f>IFERROR(L21/$B51,0)</f>
        <v>4476614.8411460929</v>
      </c>
      <c r="M65" s="72">
        <f>IFERROR(M21/$B51,0)</f>
        <v>0</v>
      </c>
      <c r="N65" s="72">
        <f t="shared" si="97"/>
        <v>4476614.8411460929</v>
      </c>
      <c r="O65" s="73">
        <f>IFERROR(s_RadSpec!$G$21*O21,".")*$B$65</f>
        <v>0</v>
      </c>
      <c r="P65" s="73">
        <f>IFERROR(s_RadSpec!$F$21*P21,".")*$B$65</f>
        <v>5.584576937514589E-6</v>
      </c>
      <c r="Q65" s="73">
        <f>IFERROR(s_RadSpec!$E$21*Q21,".")*$B$65</f>
        <v>0</v>
      </c>
      <c r="R65" s="73">
        <f t="shared" si="12"/>
        <v>5.584576937514589E-6</v>
      </c>
      <c r="S65" s="72">
        <f t="shared" ref="S65:W65" si="101">IFERROR(S21/$B51,0)</f>
        <v>0</v>
      </c>
      <c r="T65" s="72">
        <f t="shared" si="101"/>
        <v>0</v>
      </c>
      <c r="U65" s="72">
        <f t="shared" si="101"/>
        <v>0</v>
      </c>
      <c r="V65" s="72">
        <f t="shared" si="101"/>
        <v>0</v>
      </c>
      <c r="W65" s="72">
        <f t="shared" si="101"/>
        <v>0</v>
      </c>
      <c r="X65" s="73">
        <f>IFERROR(s_RadSpec!$E$21*X21,".")*$B$65</f>
        <v>0</v>
      </c>
      <c r="Y65" s="73">
        <f>IFERROR(s_RadSpec!$K$21*Y21,".")*$B$65</f>
        <v>0</v>
      </c>
      <c r="Z65" s="73">
        <f>IFERROR(s_RadSpec!$L$21*Z21,".")*$B$65</f>
        <v>0</v>
      </c>
      <c r="AA65" s="73">
        <f>IFERROR(s_RadSpec!$M$21*AA21,".")*$B$65</f>
        <v>0</v>
      </c>
      <c r="AB65" s="73">
        <f>IFERROR(s_RadSpec!$I$21*AB21,".")*$B$65</f>
        <v>0</v>
      </c>
      <c r="AC65" s="72">
        <f>IFERROR(AC21/$B51,0)</f>
        <v>1399.8250218722662</v>
      </c>
      <c r="AD65" s="72">
        <f t="shared" ref="AD65" si="102">IFERROR(AD21/$B51,0)</f>
        <v>119325.89044902497</v>
      </c>
      <c r="AE65" s="72">
        <f t="shared" si="100"/>
        <v>1383.5939307230733</v>
      </c>
      <c r="AF65" s="73">
        <f>IFERROR(s_RadSpec!$F$21*AF21,".")*$B$65</f>
        <v>1.7859375E-2</v>
      </c>
      <c r="AG65" s="73">
        <f>IFERROR(s_RadSpec!$H$21*AG21,".")*$B$65</f>
        <v>2.0951027397260276E-4</v>
      </c>
      <c r="AH65" s="73">
        <f t="shared" si="16"/>
        <v>1.8068885273972601E-2</v>
      </c>
    </row>
    <row r="66" spans="1:34" x14ac:dyDescent="0.25">
      <c r="A66" s="71" t="s">
        <v>293</v>
      </c>
      <c r="B66" s="61">
        <v>0.99980000000000002</v>
      </c>
      <c r="C66" s="72">
        <f>IFERROR(C17/$B52,0)</f>
        <v>2593039.1859692829</v>
      </c>
      <c r="D66" s="72">
        <f>IFERROR(D17/$B52,0)</f>
        <v>116411.70796172487</v>
      </c>
      <c r="E66" s="72">
        <f>IFERROR(E17/$B52,0)</f>
        <v>2051.6154949789557</v>
      </c>
      <c r="F66" s="72">
        <f t="shared" si="96"/>
        <v>2014.5181609388737</v>
      </c>
      <c r="G66" s="73">
        <f>IFERROR(s_RadSpec!$G$17*G17,".")*$B$66</f>
        <v>9.6411963749999994E-6</v>
      </c>
      <c r="H66" s="73">
        <f>IFERROR(s_RadSpec!$F$17*H17,".")*$B$66</f>
        <v>2.1475503141161518E-4</v>
      </c>
      <c r="I66" s="73">
        <f>IFERROR(s_RadSpec!$E$17*I17,".")*$B$66</f>
        <v>1.2185519197522166E-2</v>
      </c>
      <c r="J66" s="73">
        <f t="shared" si="10"/>
        <v>1.2409915425308782E-2</v>
      </c>
      <c r="K66" s="72">
        <f>IFERROR(K17/$B52,0)</f>
        <v>2593039.1859692829</v>
      </c>
      <c r="L66" s="72">
        <f>IFERROR(L17/$B52,0)</f>
        <v>732159.41663725919</v>
      </c>
      <c r="M66" s="72">
        <f>IFERROR(M17/$B52,0)</f>
        <v>2051.6154949789557</v>
      </c>
      <c r="N66" s="72">
        <f t="shared" si="97"/>
        <v>2044.2697300658399</v>
      </c>
      <c r="O66" s="73">
        <f>IFERROR(s_RadSpec!$G$17*O17,".")*$B$66</f>
        <v>9.6411963749999994E-6</v>
      </c>
      <c r="P66" s="73">
        <f>IFERROR(s_RadSpec!$F$17*P17,".")*$B$66</f>
        <v>3.4145569164189269E-5</v>
      </c>
      <c r="Q66" s="73">
        <f>IFERROR(s_RadSpec!$E$17*Q17,".")*$B$66</f>
        <v>1.2185519197522166E-2</v>
      </c>
      <c r="R66" s="73">
        <f t="shared" si="12"/>
        <v>1.2229305963061356E-2</v>
      </c>
      <c r="S66" s="72">
        <f t="shared" ref="S66:W66" si="103">IFERROR(S17/$B52,0)</f>
        <v>2051.6154949789557</v>
      </c>
      <c r="T66" s="72">
        <f t="shared" si="103"/>
        <v>16087.513767394728</v>
      </c>
      <c r="U66" s="72">
        <f t="shared" si="103"/>
        <v>4298.0726818126532</v>
      </c>
      <c r="V66" s="72">
        <f t="shared" si="103"/>
        <v>2570.2673707818408</v>
      </c>
      <c r="W66" s="72">
        <f t="shared" si="103"/>
        <v>30406.233908468748</v>
      </c>
      <c r="X66" s="73">
        <f>IFERROR(s_RadSpec!$E$17*X17,".")*$B$66</f>
        <v>1.2185519197522166E-2</v>
      </c>
      <c r="Y66" s="73">
        <f>IFERROR(s_RadSpec!$K$17*Y17,".")*$B$66</f>
        <v>1.5540002241159604E-3</v>
      </c>
      <c r="Z66" s="73">
        <f>IFERROR(s_RadSpec!$L$17*Z17,".")*$B$66</f>
        <v>5.8165605495197458E-3</v>
      </c>
      <c r="AA66" s="73">
        <f>IFERROR(s_RadSpec!$M$17*AA17,".")*$B$66</f>
        <v>9.7266145476512609E-3</v>
      </c>
      <c r="AB66" s="73">
        <f>IFERROR(s_RadSpec!$I$17*AB17,".")*$B$66</f>
        <v>8.2219981847330998E-4</v>
      </c>
      <c r="AC66" s="72">
        <f>IFERROR(AC17/$B52,0)</f>
        <v>228.94421516635228</v>
      </c>
      <c r="AD66" s="72">
        <f t="shared" ref="AD66" si="104">IFERROR(AD17/$B52,0)</f>
        <v>2.8170844346927529E-2</v>
      </c>
      <c r="AE66" s="72">
        <f t="shared" si="100"/>
        <v>2.8167378442217159E-2</v>
      </c>
      <c r="AF66" s="73">
        <f>IFERROR(s_RadSpec!$F$17*AF17,".")*$B$66</f>
        <v>0.10919690625</v>
      </c>
      <c r="AG66" s="73">
        <f>IFERROR(s_RadSpec!$H$17*AG17,".")*$B$66</f>
        <v>887.44233904109603</v>
      </c>
      <c r="AH66" s="73">
        <f t="shared" si="16"/>
        <v>887.551535947346</v>
      </c>
    </row>
    <row r="67" spans="1:34" x14ac:dyDescent="0.25">
      <c r="A67" s="71" t="s">
        <v>294</v>
      </c>
      <c r="B67" s="61">
        <v>2.0000000000000001E-4</v>
      </c>
      <c r="C67" s="72">
        <f>IFERROR(C5/$B53,0)</f>
        <v>0</v>
      </c>
      <c r="D67" s="72">
        <f>IFERROR(D5/$B53,0)</f>
        <v>0</v>
      </c>
      <c r="E67" s="72">
        <f>IFERROR(E5/$B53,0)</f>
        <v>0</v>
      </c>
      <c r="F67" s="72">
        <f t="shared" si="96"/>
        <v>0</v>
      </c>
      <c r="G67" s="73">
        <f>IFERROR(s_RadSpec!$G$5*G5,".")*$B$67</f>
        <v>0</v>
      </c>
      <c r="H67" s="73">
        <f>IFERROR(s_RadSpec!$F$5*H5,".")*$B$67</f>
        <v>0</v>
      </c>
      <c r="I67" s="73">
        <f>IFERROR(s_RadSpec!$E$5*I5,".")*$B$67</f>
        <v>0</v>
      </c>
      <c r="J67" s="73">
        <f t="shared" si="10"/>
        <v>0</v>
      </c>
      <c r="K67" s="72">
        <f>IFERROR(K5/$B53,0)</f>
        <v>0</v>
      </c>
      <c r="L67" s="72">
        <f>IFERROR(L5/$B53,0)</f>
        <v>0</v>
      </c>
      <c r="M67" s="72">
        <f>IFERROR(M5/$B53,0)</f>
        <v>0</v>
      </c>
      <c r="N67" s="72">
        <f t="shared" si="97"/>
        <v>0</v>
      </c>
      <c r="O67" s="73">
        <f>IFERROR(s_RadSpec!$G$5*O5,".")*$B$67</f>
        <v>0</v>
      </c>
      <c r="P67" s="73">
        <f>IFERROR(s_RadSpec!$F$5*P5,".")*$B$67</f>
        <v>0</v>
      </c>
      <c r="Q67" s="73">
        <f>IFERROR(s_RadSpec!$E$5*Q5,".")*$B$67</f>
        <v>0</v>
      </c>
      <c r="R67" s="73">
        <f t="shared" si="12"/>
        <v>0</v>
      </c>
      <c r="S67" s="72">
        <f t="shared" ref="S67:W67" si="105">IFERROR(S5/$B53,0)</f>
        <v>0</v>
      </c>
      <c r="T67" s="72">
        <f t="shared" si="105"/>
        <v>0</v>
      </c>
      <c r="U67" s="72">
        <f t="shared" si="105"/>
        <v>0</v>
      </c>
      <c r="V67" s="72">
        <f t="shared" si="105"/>
        <v>0</v>
      </c>
      <c r="W67" s="72">
        <f t="shared" si="105"/>
        <v>0</v>
      </c>
      <c r="X67" s="73">
        <f>IFERROR(s_RadSpec!$E$5*X5,".")*$B$67</f>
        <v>0</v>
      </c>
      <c r="Y67" s="73">
        <f>IFERROR(s_RadSpec!$K$5*Y5,".")*$B$67</f>
        <v>0</v>
      </c>
      <c r="Z67" s="73">
        <f>IFERROR(s_RadSpec!$L$5*Z5,".")*$B$67</f>
        <v>0</v>
      </c>
      <c r="AA67" s="73">
        <f>IFERROR(s_RadSpec!$M$5*AA5,".")*$B$67</f>
        <v>0</v>
      </c>
      <c r="AB67" s="73">
        <f>IFERROR(s_RadSpec!$I$5*AB5,".")*$B$67</f>
        <v>0</v>
      </c>
      <c r="AC67" s="72">
        <f>IFERROR(AC5/$B53,0)</f>
        <v>0</v>
      </c>
      <c r="AD67" s="72">
        <f t="shared" ref="AD67" si="106">IFERROR(AD5/$B53,0)</f>
        <v>1595070.5764104358</v>
      </c>
      <c r="AE67" s="72">
        <f t="shared" si="100"/>
        <v>1595070.5764104358</v>
      </c>
      <c r="AF67" s="73">
        <f>IFERROR(s_RadSpec!$F$5*AF5,".")*$B$67</f>
        <v>0</v>
      </c>
      <c r="AG67" s="73">
        <f>IFERROR(s_RadSpec!$H$5*AG5,".")*$B$67</f>
        <v>1.5673287671232881E-5</v>
      </c>
      <c r="AH67" s="73">
        <f t="shared" si="16"/>
        <v>1.5673287671232881E-5</v>
      </c>
    </row>
    <row r="68" spans="1:34" x14ac:dyDescent="0.25">
      <c r="A68" s="71" t="s">
        <v>295</v>
      </c>
      <c r="B68" s="61">
        <v>0.99999979999999999</v>
      </c>
      <c r="C68" s="72">
        <f>IFERROR(C9/$B54,0)</f>
        <v>3217503.8610039898</v>
      </c>
      <c r="D68" s="72">
        <f>IFERROR(D9/$B54,0)</f>
        <v>148188.57154750056</v>
      </c>
      <c r="E68" s="72">
        <f>IFERROR(E9/$B54,0)</f>
        <v>104.37477888240791</v>
      </c>
      <c r="F68" s="72">
        <f t="shared" si="96"/>
        <v>104.29793453721273</v>
      </c>
      <c r="G68" s="73">
        <f>IFERROR(s_RadSpec!$G$9*G9,".")*$B$68</f>
        <v>7.7699984460000006E-6</v>
      </c>
      <c r="H68" s="73">
        <f>IFERROR(s_RadSpec!$F$9*H9,".")*$B$68</f>
        <v>1.6870396778193161E-4</v>
      </c>
      <c r="I68" s="73">
        <f>IFERROR(s_RadSpec!$E$9*I9,".")*$B$68</f>
        <v>0.23952146550811695</v>
      </c>
      <c r="J68" s="73">
        <f t="shared" si="10"/>
        <v>0.2396979394743449</v>
      </c>
      <c r="K68" s="72">
        <f>IFERROR(K9/$B54,0)</f>
        <v>3217503.8610039898</v>
      </c>
      <c r="L68" s="72">
        <f>IFERROR(L9/$B54,0)</f>
        <v>932016.71890425147</v>
      </c>
      <c r="M68" s="72">
        <f>IFERROR(M9/$B54,0)</f>
        <v>104.37477888240791</v>
      </c>
      <c r="N68" s="72">
        <f t="shared" si="97"/>
        <v>104.35970644252396</v>
      </c>
      <c r="O68" s="73">
        <f>IFERROR(s_RadSpec!$G$9*O9,".")*$B$68</f>
        <v>7.7699984460000006E-6</v>
      </c>
      <c r="P68" s="73">
        <f>IFERROR(s_RadSpec!$F$9*P9,".")*$B$68</f>
        <v>2.6823553154059159E-5</v>
      </c>
      <c r="Q68" s="73">
        <f>IFERROR(s_RadSpec!$E$9*Q9,".")*$B$68</f>
        <v>0.23952146550811695</v>
      </c>
      <c r="R68" s="73">
        <f t="shared" si="12"/>
        <v>0.23955605905971702</v>
      </c>
      <c r="S68" s="72">
        <f t="shared" ref="S68:W68" si="107">IFERROR(S9/$B54,0)</f>
        <v>104.37477888240791</v>
      </c>
      <c r="T68" s="72">
        <f t="shared" si="107"/>
        <v>1198.8183349643434</v>
      </c>
      <c r="U68" s="72">
        <f t="shared" si="107"/>
        <v>291.88194380657882</v>
      </c>
      <c r="V68" s="72">
        <f t="shared" si="107"/>
        <v>148.60791230099795</v>
      </c>
      <c r="W68" s="72">
        <f t="shared" si="107"/>
        <v>2083.6797481812059</v>
      </c>
      <c r="X68" s="73">
        <f>IFERROR(s_RadSpec!$E$9*X9,".")*$B$68</f>
        <v>0.23952146550811695</v>
      </c>
      <c r="Y68" s="73">
        <f>IFERROR(s_RadSpec!$K$9*Y9,".")*$B$68</f>
        <v>2.0853868572792207E-2</v>
      </c>
      <c r="Z68" s="73">
        <f>IFERROR(s_RadSpec!$L$9*Z9,".")*$B$68</f>
        <v>8.5651067256721891E-2</v>
      </c>
      <c r="AA68" s="73">
        <f>IFERROR(s_RadSpec!$M$9*AA9,".")*$B$68</f>
        <v>0.16822792012153256</v>
      </c>
      <c r="AB68" s="73">
        <f>IFERROR(s_RadSpec!$I$9*AB9,".")*$B$68</f>
        <v>1.1998004982206071E-2</v>
      </c>
      <c r="AC68" s="72">
        <f>IFERROR(AC9/$B54,0)</f>
        <v>291.43903825137772</v>
      </c>
      <c r="AD68" s="72">
        <f t="shared" ref="AD68" si="108">IFERROR(AD9/$B54,0)</f>
        <v>4.3971012025769982E-3</v>
      </c>
      <c r="AE68" s="72">
        <f t="shared" si="100"/>
        <v>4.3970348620915372E-3</v>
      </c>
      <c r="AF68" s="73">
        <f>IFERROR(s_RadSpec!$F$9*AF9,".")*$B$68</f>
        <v>8.5781232843749999E-2</v>
      </c>
      <c r="AG68" s="73">
        <f>IFERROR(s_RadSpec!$H$9*AG9,".")*$B$68</f>
        <v>5685.5639313801375</v>
      </c>
      <c r="AH68" s="73">
        <f t="shared" si="16"/>
        <v>5685.6497126129816</v>
      </c>
    </row>
    <row r="69" spans="1:34" x14ac:dyDescent="0.25">
      <c r="A69" s="71" t="s">
        <v>296</v>
      </c>
      <c r="B69" s="61">
        <v>1.9999999999999999E-7</v>
      </c>
      <c r="C69" s="72">
        <f>IFERROR(C24/$B55,0)</f>
        <v>0</v>
      </c>
      <c r="D69" s="72">
        <f>IFERROR(D24/$B55,0)</f>
        <v>0</v>
      </c>
      <c r="E69" s="72">
        <f>IFERROR(E24/$B55,0)</f>
        <v>1975253363165.5098</v>
      </c>
      <c r="F69" s="72">
        <f t="shared" si="96"/>
        <v>1975253363165.5095</v>
      </c>
      <c r="G69" s="73">
        <f>IFERROR(s_RadSpec!$G$24*G24,".")*$B$69</f>
        <v>0</v>
      </c>
      <c r="H69" s="73">
        <f>IFERROR(s_RadSpec!$F$24*H24,".")*$B$69</f>
        <v>0</v>
      </c>
      <c r="I69" s="73">
        <f>IFERROR(s_RadSpec!$E$24*I24,".")*$B$69</f>
        <v>1.2656604193770565E-11</v>
      </c>
      <c r="J69" s="73">
        <f t="shared" si="10"/>
        <v>1.2656604193770565E-11</v>
      </c>
      <c r="K69" s="72">
        <f>IFERROR(K24/$B55,0)</f>
        <v>0</v>
      </c>
      <c r="L69" s="72">
        <f>IFERROR(L24/$B55,0)</f>
        <v>0</v>
      </c>
      <c r="M69" s="72">
        <f>IFERROR(M24/$B55,0)</f>
        <v>1975253363165.5098</v>
      </c>
      <c r="N69" s="72">
        <f t="shared" si="97"/>
        <v>1975253363165.5095</v>
      </c>
      <c r="O69" s="73">
        <f>IFERROR(s_RadSpec!$G$24*O24,".")*$B$69</f>
        <v>0</v>
      </c>
      <c r="P69" s="73">
        <f>IFERROR(s_RadSpec!$F$24*P24,".")*$B$69</f>
        <v>0</v>
      </c>
      <c r="Q69" s="73">
        <f>IFERROR(s_RadSpec!$E$24*Q24,".")*$B$69</f>
        <v>1.2656604193770565E-11</v>
      </c>
      <c r="R69" s="73">
        <f t="shared" si="12"/>
        <v>1.2656604193770565E-11</v>
      </c>
      <c r="S69" s="72">
        <f t="shared" ref="S69:W69" si="109">IFERROR(S24/$B55,0)</f>
        <v>1975253363165.5098</v>
      </c>
      <c r="T69" s="72">
        <f t="shared" si="109"/>
        <v>17788788016512.168</v>
      </c>
      <c r="U69" s="72">
        <f t="shared" si="109"/>
        <v>4400805741496.9189</v>
      </c>
      <c r="V69" s="72">
        <f t="shared" si="109"/>
        <v>2359899582846.0469</v>
      </c>
      <c r="W69" s="72">
        <f t="shared" si="109"/>
        <v>29951285923949.906</v>
      </c>
      <c r="X69" s="73">
        <f>IFERROR(s_RadSpec!$E$24*X24,".")*$B$69</f>
        <v>1.2656604193770565E-11</v>
      </c>
      <c r="Y69" s="73">
        <f>IFERROR(s_RadSpec!$K$24*Y24,".")*$B$69</f>
        <v>1.4053796119664893E-12</v>
      </c>
      <c r="Z69" s="73">
        <f>IFERROR(s_RadSpec!$L$24*Z24,".")*$B$69</f>
        <v>5.6807779003433906E-12</v>
      </c>
      <c r="AA69" s="73">
        <f>IFERROR(s_RadSpec!$M$24*AA24,".")*$B$69</f>
        <v>1.0593671095890412E-11</v>
      </c>
      <c r="AB69" s="73">
        <f>IFERROR(s_RadSpec!$I$24*AB24,".")*$B$69</f>
        <v>8.3468870296514715E-13</v>
      </c>
      <c r="AC69" s="72">
        <f>IFERROR(AC24/$B55,0)</f>
        <v>0</v>
      </c>
      <c r="AD69" s="72">
        <f t="shared" ref="AD69" si="110">IFERROR(AD24/$B55,0)</f>
        <v>45975563.673006676</v>
      </c>
      <c r="AE69" s="72">
        <f t="shared" si="100"/>
        <v>45975563.673006676</v>
      </c>
      <c r="AF69" s="73">
        <f>IFERROR(s_RadSpec!$F$24*AF24,".")*$B$69</f>
        <v>0</v>
      </c>
      <c r="AG69" s="73">
        <f>IFERROR(s_RadSpec!$H$24*AG24,".")*$B$69</f>
        <v>5.4376712328767129E-7</v>
      </c>
      <c r="AH69" s="73">
        <f t="shared" si="16"/>
        <v>5.4376712328767129E-7</v>
      </c>
    </row>
    <row r="70" spans="1:34" x14ac:dyDescent="0.25">
      <c r="A70" s="71" t="s">
        <v>297</v>
      </c>
      <c r="B70" s="61">
        <v>0.99979000004200003</v>
      </c>
      <c r="C70" s="72">
        <f>IFERROR(C20/$B56,0)</f>
        <v>0</v>
      </c>
      <c r="D70" s="72">
        <f>IFERROR(D20/$B56,0)</f>
        <v>0</v>
      </c>
      <c r="E70" s="72">
        <f>IFERROR(E20/$B56,0)</f>
        <v>2745513.6592963394</v>
      </c>
      <c r="F70" s="72">
        <f t="shared" si="96"/>
        <v>2745513.6592963394</v>
      </c>
      <c r="G70" s="73">
        <f>IFERROR(s_RadSpec!$G$20*G20,".")*$B$70</f>
        <v>0</v>
      </c>
      <c r="H70" s="73">
        <f>IFERROR(s_RadSpec!$F$20*H20,".")*$B$70</f>
        <v>0</v>
      </c>
      <c r="I70" s="73">
        <f>IFERROR(s_RadSpec!$E$20*I20,".")*$B$70</f>
        <v>9.1057642038493309E-6</v>
      </c>
      <c r="J70" s="73">
        <f t="shared" si="10"/>
        <v>9.1057642038493309E-6</v>
      </c>
      <c r="K70" s="72">
        <f>IFERROR(K20/$B56,0)</f>
        <v>0</v>
      </c>
      <c r="L70" s="72">
        <f>IFERROR(L20/$B56,0)</f>
        <v>0</v>
      </c>
      <c r="M70" s="72">
        <f>IFERROR(M20/$B56,0)</f>
        <v>2745513.6592963394</v>
      </c>
      <c r="N70" s="72">
        <f t="shared" si="97"/>
        <v>2745513.6592963394</v>
      </c>
      <c r="O70" s="73">
        <f>IFERROR(s_RadSpec!$G$20*O20,".")*$B$70</f>
        <v>0</v>
      </c>
      <c r="P70" s="73">
        <f>IFERROR(s_RadSpec!$F$20*P20,".")*$B$70</f>
        <v>0</v>
      </c>
      <c r="Q70" s="73">
        <f>IFERROR(s_RadSpec!$E$20*Q20,".")*$B$70</f>
        <v>9.1057642038493309E-6</v>
      </c>
      <c r="R70" s="73">
        <f t="shared" si="12"/>
        <v>9.1057642038493309E-6</v>
      </c>
      <c r="S70" s="72">
        <f t="shared" ref="S70:W70" si="111">IFERROR(S20/$B56,0)</f>
        <v>2745513.6592963394</v>
      </c>
      <c r="T70" s="72">
        <f t="shared" si="111"/>
        <v>27830082.629731044</v>
      </c>
      <c r="U70" s="72">
        <f t="shared" si="111"/>
        <v>6808437.0726591367</v>
      </c>
      <c r="V70" s="72">
        <f t="shared" si="111"/>
        <v>3617323.1518107746</v>
      </c>
      <c r="W70" s="72">
        <f t="shared" si="111"/>
        <v>48142868.569950067</v>
      </c>
      <c r="X70" s="73">
        <f>IFERROR(s_RadSpec!$E$20*X20,".")*$B$70</f>
        <v>9.1057642038493309E-6</v>
      </c>
      <c r="Y70" s="73">
        <f>IFERROR(s_RadSpec!$K$20*Y20,".")*$B$70</f>
        <v>8.9830850783361879E-7</v>
      </c>
      <c r="Z70" s="73">
        <f>IFERROR(s_RadSpec!$L$20*Z20,".")*$B$70</f>
        <v>3.6719146748661785E-6</v>
      </c>
      <c r="AA70" s="73">
        <f>IFERROR(s_RadSpec!$M$20*AA20,".")*$B$70</f>
        <v>6.9111879007783434E-6</v>
      </c>
      <c r="AB70" s="73">
        <f>IFERROR(s_RadSpec!$I$20*AB20,".")*$B$70</f>
        <v>5.1928771057079384E-7</v>
      </c>
      <c r="AC70" s="72">
        <f>IFERROR(AC20/$B56,0)</f>
        <v>0</v>
      </c>
      <c r="AD70" s="72">
        <f t="shared" ref="AD70" si="112">IFERROR(AD20/$B56,0)</f>
        <v>82.289342067969017</v>
      </c>
      <c r="AE70" s="72">
        <f t="shared" si="100"/>
        <v>82.289342067969017</v>
      </c>
      <c r="AF70" s="73">
        <f>IFERROR(s_RadSpec!$F$20*AF20,".")*$B$70</f>
        <v>0</v>
      </c>
      <c r="AG70" s="73">
        <f>IFERROR(s_RadSpec!$H$20*AG20,".")*$B$70</f>
        <v>0.30380605035522834</v>
      </c>
      <c r="AH70" s="73">
        <f t="shared" si="16"/>
        <v>0.30380605035522834</v>
      </c>
    </row>
    <row r="71" spans="1:34" x14ac:dyDescent="0.25">
      <c r="A71" s="71" t="s">
        <v>298</v>
      </c>
      <c r="B71" s="61">
        <v>2.0999995799999999E-4</v>
      </c>
      <c r="C71" s="72">
        <f>IFERROR(C29/$B57,0)</f>
        <v>0</v>
      </c>
      <c r="D71" s="72">
        <f>IFERROR(D29/$B57,0)</f>
        <v>0</v>
      </c>
      <c r="E71" s="72">
        <f>IFERROR(E29/$B57,0)</f>
        <v>294423.65646313806</v>
      </c>
      <c r="F71" s="72">
        <f t="shared" si="96"/>
        <v>294423.65646313806</v>
      </c>
      <c r="G71" s="73">
        <f>IFERROR(s_RadSpec!$G$29*G29,".")*$B$71</f>
        <v>0</v>
      </c>
      <c r="H71" s="73">
        <f>IFERROR(s_RadSpec!$F$29*H29,".")*$B$71</f>
        <v>0</v>
      </c>
      <c r="I71" s="73">
        <f>IFERROR(s_RadSpec!$E$29*I29,".")*$B$71</f>
        <v>8.4911655198908949E-5</v>
      </c>
      <c r="J71" s="73">
        <f t="shared" si="10"/>
        <v>8.4911655198908949E-5</v>
      </c>
      <c r="K71" s="72">
        <f>IFERROR(K29/$B57,0)</f>
        <v>0</v>
      </c>
      <c r="L71" s="72">
        <f>IFERROR(L29/$B57,0)</f>
        <v>0</v>
      </c>
      <c r="M71" s="72">
        <f>IFERROR(M29/$B57,0)</f>
        <v>294423.65646313806</v>
      </c>
      <c r="N71" s="72">
        <f t="shared" si="97"/>
        <v>294423.65646313806</v>
      </c>
      <c r="O71" s="73">
        <f>IFERROR(s_RadSpec!$G$29*O29,".")*$B$71</f>
        <v>0</v>
      </c>
      <c r="P71" s="73">
        <f>IFERROR(s_RadSpec!$F$29*P29,".")*$B$71</f>
        <v>0</v>
      </c>
      <c r="Q71" s="73">
        <f>IFERROR(s_RadSpec!$E$29*Q29,".")*$B$71</f>
        <v>8.4911655198908949E-5</v>
      </c>
      <c r="R71" s="73">
        <f t="shared" si="12"/>
        <v>8.4911655198908949E-5</v>
      </c>
      <c r="S71" s="72">
        <f t="shared" ref="S71:W71" si="113">IFERROR(S29/$B57,0)</f>
        <v>294423.65646313806</v>
      </c>
      <c r="T71" s="72">
        <f t="shared" si="113"/>
        <v>3216987.9419917343</v>
      </c>
      <c r="U71" s="72">
        <f t="shared" si="113"/>
        <v>797983.09676659096</v>
      </c>
      <c r="V71" s="72">
        <f t="shared" si="113"/>
        <v>421159.66006211942</v>
      </c>
      <c r="W71" s="72">
        <f t="shared" si="113"/>
        <v>5734301.9274322605</v>
      </c>
      <c r="X71" s="73">
        <f>IFERROR(s_RadSpec!$E$29*X29,".")*$B$71</f>
        <v>8.4911655198908949E-5</v>
      </c>
      <c r="Y71" s="73">
        <f>IFERROR(s_RadSpec!$K$29*Y29,".")*$B$71</f>
        <v>7.771244546388245E-6</v>
      </c>
      <c r="Z71" s="73">
        <f>IFERROR(s_RadSpec!$L$29*Z29,".")*$B$71</f>
        <v>3.1328984412451114E-5</v>
      </c>
      <c r="AA71" s="73">
        <f>IFERROR(s_RadSpec!$M$29*AA29,".")*$B$71</f>
        <v>5.9359911147028186E-5</v>
      </c>
      <c r="AB71" s="73">
        <f>IFERROR(s_RadSpec!$I$29*AB29,".")*$B$71</f>
        <v>4.3597285801089046E-6</v>
      </c>
      <c r="AC71" s="72">
        <f>IFERROR(AC29/$B57,0)</f>
        <v>0</v>
      </c>
      <c r="AD71" s="72">
        <f t="shared" ref="AD71" si="114">IFERROR(AD29/$B57,0)</f>
        <v>11.278279058557885</v>
      </c>
      <c r="AE71" s="72">
        <f t="shared" si="100"/>
        <v>11.278279058557885</v>
      </c>
      <c r="AF71" s="73">
        <f>IFERROR(s_RadSpec!$F$29*AF29,".")*$B$71</f>
        <v>0</v>
      </c>
      <c r="AG71" s="73">
        <f>IFERROR(s_RadSpec!$H$29*AG29,".")*$B$71</f>
        <v>2.2166502416013696</v>
      </c>
      <c r="AH71" s="73">
        <f t="shared" si="16"/>
        <v>2.2166502416013696</v>
      </c>
    </row>
    <row r="72" spans="1:34" x14ac:dyDescent="0.25">
      <c r="A72" s="71" t="s">
        <v>299</v>
      </c>
      <c r="B72" s="61">
        <v>1</v>
      </c>
      <c r="C72" s="72">
        <f>IFERROR(C16/$B58,0)</f>
        <v>517.75913844879358</v>
      </c>
      <c r="D72" s="72">
        <f>IFERROR(D16/$B58,0)</f>
        <v>243.09536255202261</v>
      </c>
      <c r="E72" s="72">
        <f>IFERROR(E16/$B58,0)</f>
        <v>13406253558.166618</v>
      </c>
      <c r="F72" s="72">
        <f t="shared" si="96"/>
        <v>165.42564150855409</v>
      </c>
      <c r="G72" s="73">
        <f>IFERROR(s_RadSpec!$G$16*G16,".")*$B$72</f>
        <v>4.8285000000000002E-2</v>
      </c>
      <c r="H72" s="73">
        <f>IFERROR(s_RadSpec!$F$16*H16,".")*$B$72</f>
        <v>0.10284029994463584</v>
      </c>
      <c r="I72" s="73">
        <f>IFERROR(s_RadSpec!$E$16*I16,".")*$B$72</f>
        <v>1.8648013698630132E-9</v>
      </c>
      <c r="J72" s="73">
        <f t="shared" si="10"/>
        <v>0.1511253018094372</v>
      </c>
      <c r="K72" s="72">
        <f>IFERROR(K16/$B58,0)</f>
        <v>517.75913844879358</v>
      </c>
      <c r="L72" s="72">
        <f>IFERROR(L16/$B58,0)</f>
        <v>1528.9231809212147</v>
      </c>
      <c r="M72" s="72">
        <f>IFERROR(M16/$B58,0)</f>
        <v>13406253558.166618</v>
      </c>
      <c r="N72" s="72">
        <f t="shared" si="97"/>
        <v>386.7790905201399</v>
      </c>
      <c r="O72" s="73">
        <f>IFERROR(s_RadSpec!$G$16*O16,".")*$B$72</f>
        <v>4.8285000000000002E-2</v>
      </c>
      <c r="P72" s="73">
        <f>IFERROR(s_RadSpec!$F$16*P16,".")*$B$72</f>
        <v>1.6351377434762206E-2</v>
      </c>
      <c r="Q72" s="73">
        <f>IFERROR(s_RadSpec!$E$16*Q16,".")*$B$72</f>
        <v>1.8648013698630132E-9</v>
      </c>
      <c r="R72" s="73">
        <f t="shared" si="12"/>
        <v>6.4636379299563576E-2</v>
      </c>
      <c r="S72" s="72">
        <f t="shared" ref="S72:W72" si="115">IFERROR(S16/$B58,0)</f>
        <v>13406253558.166618</v>
      </c>
      <c r="T72" s="72">
        <f t="shared" si="115"/>
        <v>37557874887.027885</v>
      </c>
      <c r="U72" s="72">
        <f t="shared" si="115"/>
        <v>14604100742.679832</v>
      </c>
      <c r="V72" s="72">
        <f t="shared" si="115"/>
        <v>14417424148.32963</v>
      </c>
      <c r="W72" s="72">
        <f t="shared" si="115"/>
        <v>460435284795.7804</v>
      </c>
      <c r="X72" s="73">
        <f>IFERROR(s_RadSpec!$E$16*X16,".")*$B$72</f>
        <v>1.8648013698630132E-9</v>
      </c>
      <c r="Y72" s="73">
        <f>IFERROR(s_RadSpec!$K$16*Y16,".")*$B$72</f>
        <v>6.6563936525159355E-10</v>
      </c>
      <c r="Z72" s="73">
        <f>IFERROR(s_RadSpec!$L$16*Z16,".")*$B$72</f>
        <v>1.7118479556182889E-9</v>
      </c>
      <c r="AA72" s="73">
        <f>IFERROR(s_RadSpec!$M$16*AA16,".")*$B$72</f>
        <v>1.7340129375951285E-9</v>
      </c>
      <c r="AB72" s="73">
        <f>IFERROR(s_RadSpec!$I$16*AB16,".")*$B$72</f>
        <v>5.4296446917808226E-11</v>
      </c>
      <c r="AC72" s="72">
        <f>IFERROR(AC16/$B58,0)</f>
        <v>0.47809003032883629</v>
      </c>
      <c r="AD72" s="72">
        <f t="shared" ref="AD72" si="116">IFERROR(AD16/$B58,0)</f>
        <v>6.6376609973767602</v>
      </c>
      <c r="AE72" s="72">
        <f t="shared" si="100"/>
        <v>0.44596832227442618</v>
      </c>
      <c r="AF72" s="73">
        <f>IFERROR(s_RadSpec!$F$16*AF16,".")*$B$72</f>
        <v>52.291406250000001</v>
      </c>
      <c r="AG72" s="73">
        <f>IFERROR(s_RadSpec!$H$16*AG16,".")*$B$72</f>
        <v>3.7663869863013701</v>
      </c>
      <c r="AH72" s="73">
        <f t="shared" si="16"/>
        <v>56.057793236301372</v>
      </c>
    </row>
    <row r="73" spans="1:34" x14ac:dyDescent="0.25">
      <c r="A73" s="71" t="s">
        <v>300</v>
      </c>
      <c r="B73" s="61">
        <v>1</v>
      </c>
      <c r="C73" s="72">
        <f>IFERROR(C7/$B59,0)</f>
        <v>275084.24454989337</v>
      </c>
      <c r="D73" s="72">
        <f>IFERROR(D7/$B59,0)</f>
        <v>10040.171480744493</v>
      </c>
      <c r="E73" s="72">
        <f>IFERROR(E7/$B59,0)</f>
        <v>615282.94773770403</v>
      </c>
      <c r="F73" s="72">
        <f t="shared" si="96"/>
        <v>9536.4875124841874</v>
      </c>
      <c r="G73" s="73">
        <f>IFERROR(s_RadSpec!$G$7*G7,".")*$B$73</f>
        <v>9.0881250000000003E-5</v>
      </c>
      <c r="H73" s="73">
        <f>IFERROR(s_RadSpec!$F$7*H7,".")*$B$73</f>
        <v>2.4899973120923436E-3</v>
      </c>
      <c r="I73" s="73">
        <f>IFERROR(s_RadSpec!$E$7*I7,".")*$B$73</f>
        <v>4.0631712762268096E-5</v>
      </c>
      <c r="J73" s="73">
        <f t="shared" si="10"/>
        <v>2.6215102748546118E-3</v>
      </c>
      <c r="K73" s="72">
        <f>IFERROR(K7/$B59,0)</f>
        <v>275084.24454989337</v>
      </c>
      <c r="L73" s="72">
        <f>IFERROR(L7/$B59,0)</f>
        <v>63146.621787362492</v>
      </c>
      <c r="M73" s="72">
        <f>IFERROR(M7/$B59,0)</f>
        <v>615282.94773770403</v>
      </c>
      <c r="N73" s="72">
        <f t="shared" si="97"/>
        <v>47400.826820666902</v>
      </c>
      <c r="O73" s="73">
        <f>IFERROR(s_RadSpec!$G$7*O7,".")*$B$73</f>
        <v>9.0881250000000003E-5</v>
      </c>
      <c r="P73" s="73">
        <f>IFERROR(s_RadSpec!$F$7*P7,".")*$B$73</f>
        <v>3.9590399759125734E-4</v>
      </c>
      <c r="Q73" s="73">
        <f>IFERROR(s_RadSpec!$E$7*Q7,".")*$B$73</f>
        <v>4.0631712762268096E-5</v>
      </c>
      <c r="R73" s="73">
        <f t="shared" si="12"/>
        <v>5.2741696035352539E-4</v>
      </c>
      <c r="S73" s="72">
        <f t="shared" ref="S73:W73" si="117">IFERROR(S7/$B59,0)</f>
        <v>615282.94773770403</v>
      </c>
      <c r="T73" s="72">
        <f t="shared" si="117"/>
        <v>1707142.5286745685</v>
      </c>
      <c r="U73" s="72">
        <f t="shared" si="117"/>
        <v>864682.19349494658</v>
      </c>
      <c r="V73" s="72">
        <f t="shared" si="117"/>
        <v>673476.73293241486</v>
      </c>
      <c r="W73" s="72">
        <f t="shared" si="117"/>
        <v>223441.27411303975</v>
      </c>
      <c r="X73" s="73">
        <f>IFERROR(s_RadSpec!$E$7*X7,".")*$B$73</f>
        <v>4.0631712762268096E-5</v>
      </c>
      <c r="Y73" s="73">
        <f>IFERROR(s_RadSpec!$K$7*Y7,".")*$B$73</f>
        <v>1.4644354282129033E-5</v>
      </c>
      <c r="Z73" s="73">
        <f>IFERROR(s_RadSpec!$L$7*Z7,".")*$B$73</f>
        <v>2.8912356687898087E-5</v>
      </c>
      <c r="AA73" s="73">
        <f>IFERROR(s_RadSpec!$M$7*AA7,".")*$B$73</f>
        <v>3.7120807264040727E-5</v>
      </c>
      <c r="AB73" s="73">
        <f>IFERROR(s_RadSpec!$I$7*AB7,".")*$B$73</f>
        <v>1.1188622200279978E-4</v>
      </c>
      <c r="AC73" s="72">
        <f>IFERROR(AC7/$B59,0)</f>
        <v>19.745773170430706</v>
      </c>
      <c r="AD73" s="72">
        <f t="shared" ref="AD73" si="118">IFERROR(AD7/$B59,0)</f>
        <v>1.2117590425443621</v>
      </c>
      <c r="AE73" s="72">
        <f t="shared" si="100"/>
        <v>1.1416954509789892</v>
      </c>
      <c r="AF73" s="73">
        <f>IFERROR(s_RadSpec!$F$7*AF7,".")*$B$73</f>
        <v>1.26609375</v>
      </c>
      <c r="AG73" s="73">
        <f>IFERROR(s_RadSpec!$H$7*AG7,".")*$B$73</f>
        <v>20.631164383561647</v>
      </c>
      <c r="AH73" s="73">
        <f t="shared" si="16"/>
        <v>21.897258133561646</v>
      </c>
    </row>
    <row r="74" spans="1:34" x14ac:dyDescent="0.25">
      <c r="A74" s="71" t="s">
        <v>301</v>
      </c>
      <c r="B74" s="61">
        <v>1.9000000000000001E-8</v>
      </c>
      <c r="C74" s="72">
        <f>IFERROR(C12/$B60,0)</f>
        <v>0</v>
      </c>
      <c r="D74" s="72">
        <f>IFERROR(D12/$B60,0)</f>
        <v>0</v>
      </c>
      <c r="E74" s="72">
        <f>IFERROR(E12/$B60,0)</f>
        <v>224516025571.04184</v>
      </c>
      <c r="F74" s="72">
        <f t="shared" si="96"/>
        <v>224516025571.04181</v>
      </c>
      <c r="G74" s="73">
        <f>IFERROR(s_RadSpec!$G$12*G12,".")*$B$74</f>
        <v>0</v>
      </c>
      <c r="H74" s="73">
        <f>IFERROR(s_RadSpec!$F$12*H12,".")*$B$74</f>
        <v>0</v>
      </c>
      <c r="I74" s="73">
        <f>IFERROR(s_RadSpec!$E$12*I12,".")*$B$74</f>
        <v>1.1135062602508721E-10</v>
      </c>
      <c r="J74" s="73">
        <f t="shared" si="10"/>
        <v>1.1135062602508721E-10</v>
      </c>
      <c r="K74" s="72">
        <f>IFERROR(K12/$B60,0)</f>
        <v>0</v>
      </c>
      <c r="L74" s="72">
        <f>IFERROR(L12/$B60,0)</f>
        <v>0</v>
      </c>
      <c r="M74" s="72">
        <f>IFERROR(M12/$B60,0)</f>
        <v>224516025571.04184</v>
      </c>
      <c r="N74" s="72">
        <f t="shared" si="97"/>
        <v>224516025571.04181</v>
      </c>
      <c r="O74" s="73">
        <f>IFERROR(s_RadSpec!$G$12*O12,".")*$B$74</f>
        <v>0</v>
      </c>
      <c r="P74" s="73">
        <f>IFERROR(s_RadSpec!$F$12*P12,".")*$B$74</f>
        <v>0</v>
      </c>
      <c r="Q74" s="73">
        <f>IFERROR(s_RadSpec!$E$12*Q12,".")*$B$74</f>
        <v>1.1135062602508721E-10</v>
      </c>
      <c r="R74" s="73">
        <f t="shared" si="12"/>
        <v>1.1135062602508721E-10</v>
      </c>
      <c r="S74" s="72">
        <f t="shared" ref="S74:W74" si="119">IFERROR(S12/$B60,0)</f>
        <v>224516025571.04184</v>
      </c>
      <c r="T74" s="72">
        <f t="shared" si="119"/>
        <v>1780554407895.1592</v>
      </c>
      <c r="U74" s="72">
        <f t="shared" si="119"/>
        <v>462785036208.66003</v>
      </c>
      <c r="V74" s="72">
        <f t="shared" si="119"/>
        <v>275575480728.44604</v>
      </c>
      <c r="W74" s="72">
        <f t="shared" si="119"/>
        <v>2445900294016.3726</v>
      </c>
      <c r="X74" s="73">
        <f>IFERROR(s_RadSpec!$E$12*X12,".")*$B$74</f>
        <v>1.1135062602508721E-10</v>
      </c>
      <c r="Y74" s="73">
        <f>IFERROR(s_RadSpec!$K$12*Y12,".")*$B$74</f>
        <v>1.4040570672340855E-11</v>
      </c>
      <c r="Z74" s="73">
        <f>IFERROR(s_RadSpec!$L$12*Z12,".")*$B$74</f>
        <v>5.4020761355663253E-11</v>
      </c>
      <c r="AA74" s="73">
        <f>IFERROR(s_RadSpec!$M$12*AA12,".")*$B$74</f>
        <v>9.0719246624975228E-11</v>
      </c>
      <c r="AB74" s="73">
        <f>IFERROR(s_RadSpec!$I$12*AB12,".")*$B$74</f>
        <v>1.0221185246659385E-11</v>
      </c>
      <c r="AC74" s="72">
        <f>IFERROR(AC12/$B60,0)</f>
        <v>0</v>
      </c>
      <c r="AD74" s="72">
        <f t="shared" ref="AD74" si="120">IFERROR(AD12/$B60,0)</f>
        <v>2959426.6658126228</v>
      </c>
      <c r="AE74" s="72">
        <f t="shared" si="100"/>
        <v>2959426.6658126228</v>
      </c>
      <c r="AF74" s="73">
        <f>IFERROR(s_RadSpec!$F$12*AF12,".")*$B$74</f>
        <v>0</v>
      </c>
      <c r="AG74" s="73">
        <f>IFERROR(s_RadSpec!$H$12*AG12,".")*$B$74</f>
        <v>8.4475821917808218E-6</v>
      </c>
      <c r="AH74" s="73">
        <f t="shared" si="16"/>
        <v>8.4475821917808218E-6</v>
      </c>
    </row>
    <row r="75" spans="1:34" x14ac:dyDescent="0.25">
      <c r="A75" s="71" t="s">
        <v>302</v>
      </c>
      <c r="B75" s="61">
        <v>1</v>
      </c>
      <c r="C75" s="72">
        <f>IFERROR(C18/$B61,0)</f>
        <v>297.81847963666144</v>
      </c>
      <c r="D75" s="72">
        <f>IFERROR(D18/$B61,0)</f>
        <v>313.21902482664456</v>
      </c>
      <c r="E75" s="72">
        <f>IFERROR(E18/$B61,0)</f>
        <v>23281038.307474419</v>
      </c>
      <c r="F75" s="72">
        <f t="shared" si="96"/>
        <v>152.66133650170889</v>
      </c>
      <c r="G75" s="73">
        <f>IFERROR(s_RadSpec!$G$18*G18,".")*$B$75</f>
        <v>8.3943749999999998E-2</v>
      </c>
      <c r="H75" s="73">
        <f>IFERROR(s_RadSpec!$F$18*H18,".")*$B$75</f>
        <v>7.9816352195836771E-2</v>
      </c>
      <c r="I75" s="73">
        <f>IFERROR(s_RadSpec!$E$18*I18,".")*$B$75</f>
        <v>1.0738352675607988E-6</v>
      </c>
      <c r="J75" s="73">
        <f t="shared" si="10"/>
        <v>0.16376117603110432</v>
      </c>
      <c r="K75" s="72">
        <f>IFERROR(K18/$B61,0)</f>
        <v>297.81847963666144</v>
      </c>
      <c r="L75" s="72">
        <f>IFERROR(L18/$B61,0)</f>
        <v>1969.9587138792574</v>
      </c>
      <c r="M75" s="72">
        <f>IFERROR(M18/$B61,0)</f>
        <v>23281038.307474419</v>
      </c>
      <c r="N75" s="72">
        <f t="shared" si="97"/>
        <v>258.70424632397413</v>
      </c>
      <c r="O75" s="73">
        <f>IFERROR(s_RadSpec!$G$18*O18,".")*$B$75</f>
        <v>8.3943749999999998E-2</v>
      </c>
      <c r="P75" s="73">
        <f>IFERROR(s_RadSpec!$F$18*P18,".")*$B$75</f>
        <v>1.2690621292651263E-2</v>
      </c>
      <c r="Q75" s="73">
        <f>IFERROR(s_RadSpec!$E$18*Q18,".")*$B$75</f>
        <v>1.0738352675607988E-6</v>
      </c>
      <c r="R75" s="73">
        <f t="shared" si="12"/>
        <v>9.6635445127918829E-2</v>
      </c>
      <c r="S75" s="72">
        <f t="shared" ref="S75:W75" si="121">IFERROR(S18/$B61,0)</f>
        <v>23281038.307474419</v>
      </c>
      <c r="T75" s="72">
        <f t="shared" si="121"/>
        <v>237407132.41313675</v>
      </c>
      <c r="U75" s="72">
        <f t="shared" si="121"/>
        <v>57991384.499919012</v>
      </c>
      <c r="V75" s="72">
        <f t="shared" si="121"/>
        <v>30575305.977048028</v>
      </c>
      <c r="W75" s="72">
        <f t="shared" si="121"/>
        <v>409849890.93111241</v>
      </c>
      <c r="X75" s="73">
        <f>IFERROR(s_RadSpec!$E$18*X18,".")*$B$75</f>
        <v>1.0738352675607988E-6</v>
      </c>
      <c r="Y75" s="73">
        <f>IFERROR(s_RadSpec!$K$18*Y18,".")*$B$75</f>
        <v>1.0530433414483485E-7</v>
      </c>
      <c r="Z75" s="73">
        <f>IFERROR(s_RadSpec!$L$18*Z18,".")*$B$75</f>
        <v>4.3109851947119698E-7</v>
      </c>
      <c r="AA75" s="73">
        <f>IFERROR(s_RadSpec!$M$18*AA18,".")*$B$75</f>
        <v>8.1765330553901115E-7</v>
      </c>
      <c r="AB75" s="73">
        <f>IFERROR(s_RadSpec!$I$18*AB18,".")*$B$75</f>
        <v>6.0997942303227316E-8</v>
      </c>
      <c r="AC75" s="72">
        <f>IFERROR(AC18/$B61,0)</f>
        <v>0.61600061600061595</v>
      </c>
      <c r="AD75" s="72">
        <f t="shared" ref="AD75" si="122">IFERROR(AD18/$B61,0)</f>
        <v>702.54793927291087</v>
      </c>
      <c r="AE75" s="72">
        <f t="shared" si="100"/>
        <v>0.61546097405172262</v>
      </c>
      <c r="AF75" s="73">
        <f>IFERROR(s_RadSpec!$F$18*AF18,".")*$B$75</f>
        <v>40.584375000000001</v>
      </c>
      <c r="AG75" s="73">
        <f>IFERROR(s_RadSpec!$H$18*AG18,".")*$B$75</f>
        <v>3.5584760273972608E-2</v>
      </c>
      <c r="AH75" s="73">
        <f t="shared" si="16"/>
        <v>40.619959760273971</v>
      </c>
    </row>
    <row r="76" spans="1:34" x14ac:dyDescent="0.25">
      <c r="A76" s="71" t="s">
        <v>303</v>
      </c>
      <c r="B76" s="61">
        <v>1.339E-6</v>
      </c>
      <c r="C76" s="72">
        <f>IFERROR(C27/$B62,0)</f>
        <v>0</v>
      </c>
      <c r="D76" s="72">
        <f>IFERROR(D27/$B62,0)</f>
        <v>0</v>
      </c>
      <c r="E76" s="72">
        <f>IFERROR(E27/$B62,0)</f>
        <v>125983278140.66373</v>
      </c>
      <c r="F76" s="72">
        <f t="shared" si="96"/>
        <v>125983278140.66373</v>
      </c>
      <c r="G76" s="73">
        <f>IFERROR(s_RadSpec!$G$27*G27,".")*$B$76</f>
        <v>0</v>
      </c>
      <c r="H76" s="73">
        <f>IFERROR(s_RadSpec!$F$27*H27,".")*$B$76</f>
        <v>0</v>
      </c>
      <c r="I76" s="73">
        <f>IFERROR(s_RadSpec!$E$27*I27,".")*$B$76</f>
        <v>1.984390338858053E-10</v>
      </c>
      <c r="J76" s="73">
        <f t="shared" si="10"/>
        <v>1.984390338858053E-10</v>
      </c>
      <c r="K76" s="72">
        <f>IFERROR(K27/$B62,0)</f>
        <v>0</v>
      </c>
      <c r="L76" s="72">
        <f>IFERROR(L27/$B62,0)</f>
        <v>0</v>
      </c>
      <c r="M76" s="72">
        <f>IFERROR(M27/$B62,0)</f>
        <v>125983278140.66373</v>
      </c>
      <c r="N76" s="72">
        <f t="shared" si="97"/>
        <v>125983278140.66373</v>
      </c>
      <c r="O76" s="73">
        <f>IFERROR(s_RadSpec!$G$27*O27,".")*$B$76</f>
        <v>0</v>
      </c>
      <c r="P76" s="73">
        <f>IFERROR(s_RadSpec!$F$27*P27,".")*$B$76</f>
        <v>0</v>
      </c>
      <c r="Q76" s="73">
        <f>IFERROR(s_RadSpec!$E$27*Q27,".")*$B$76</f>
        <v>1.984390338858053E-10</v>
      </c>
      <c r="R76" s="73">
        <f t="shared" si="12"/>
        <v>1.984390338858053E-10</v>
      </c>
      <c r="S76" s="72">
        <f t="shared" ref="S76:W76" si="123">IFERROR(S27/$B62,0)</f>
        <v>125983278140.66373</v>
      </c>
      <c r="T76" s="72">
        <f t="shared" si="123"/>
        <v>629562858555.38525</v>
      </c>
      <c r="U76" s="72">
        <f t="shared" si="123"/>
        <v>276861423150.36285</v>
      </c>
      <c r="V76" s="72">
        <f t="shared" si="123"/>
        <v>170908230981.80563</v>
      </c>
      <c r="W76" s="72">
        <f t="shared" si="123"/>
        <v>208756677931.35022</v>
      </c>
      <c r="X76" s="73">
        <f>IFERROR(s_RadSpec!$E$27*X27,".")*$B$76</f>
        <v>1.984390338858053E-10</v>
      </c>
      <c r="Y76" s="73">
        <f>IFERROR(s_RadSpec!$K$27*Y27,".")*$B$76</f>
        <v>3.9710093535958889E-11</v>
      </c>
      <c r="Z76" s="73">
        <f>IFERROR(s_RadSpec!$L$27*Z27,".")*$B$76</f>
        <v>9.0297881573853499E-11</v>
      </c>
      <c r="AA76" s="73">
        <f>IFERROR(s_RadSpec!$M$27*AA27,".")*$B$76</f>
        <v>1.4627733173753013E-10</v>
      </c>
      <c r="AB76" s="73">
        <f>IFERROR(s_RadSpec!$I$27*AB27,".")*$B$76</f>
        <v>1.1975664801593208E-10</v>
      </c>
      <c r="AC76" s="72">
        <f>IFERROR(AC27/$B62,0)</f>
        <v>0</v>
      </c>
      <c r="AD76" s="72">
        <f t="shared" ref="AD76" si="124">IFERROR(AD27/$B62,0)</f>
        <v>588118.56845769216</v>
      </c>
      <c r="AE76" s="72">
        <f t="shared" si="100"/>
        <v>588118.56845769216</v>
      </c>
      <c r="AF76" s="73">
        <f>IFERROR(s_RadSpec!$F$27*AF27,".")*$B$76</f>
        <v>0</v>
      </c>
      <c r="AG76" s="73">
        <f>IFERROR(s_RadSpec!$H$27*AG27,".")*$B$76</f>
        <v>4.2508435102739727E-5</v>
      </c>
      <c r="AH76" s="73">
        <f t="shared" si="16"/>
        <v>4.2508435102739727E-5</v>
      </c>
    </row>
  </sheetData>
  <sheetProtection algorithmName="SHA-512" hashValue="liky98mj/o46RQiVheoHc7w0Rb2tUgZ7PQRkWxWu/m/HptX0BZY0OlUsqxSn++9R7kOKdAWHf5S4wb2ANrlbcQ==" saltValue="J4b9ah7YSWzpbReNskg7Gw==" spinCount="100000" sheet="1" objects="1" scenarios="1" formatColumns="0" formatRows="0" autoFilter="0"/>
  <autoFilter ref="A1:AH76" xr:uid="{C9F26CDA-4FFC-4E00-BAEB-7125B63A60D5}"/>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X63"/>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10" style="30" customWidth="1"/>
    <col min="2" max="2" width="12.42578125" style="30"/>
    <col min="3" max="3" width="14.85546875" style="30" bestFit="1" customWidth="1"/>
    <col min="4" max="4" width="12.140625" style="30" customWidth="1"/>
    <col min="5" max="5" width="12.42578125" style="30"/>
    <col min="6" max="6" width="15" style="30" bestFit="1" customWidth="1"/>
    <col min="7" max="7" width="12.28515625" style="30" customWidth="1"/>
    <col min="8" max="8" width="12.42578125" style="30"/>
    <col min="9" max="9" width="15" style="30" bestFit="1" customWidth="1"/>
    <col min="10" max="10" width="10.42578125" style="30" customWidth="1"/>
    <col min="11" max="11" width="12.42578125" style="30"/>
    <col min="12" max="12" width="15" style="30" bestFit="1" customWidth="1"/>
    <col min="13" max="13" width="12.140625" style="30" customWidth="1"/>
    <col min="14" max="14" width="12.42578125" style="30"/>
    <col min="15" max="15" width="15" style="30" bestFit="1" customWidth="1"/>
    <col min="16" max="16" width="11.42578125" style="30" customWidth="1"/>
    <col min="17" max="17" width="12.42578125" style="30"/>
    <col min="18" max="18" width="20.5703125" style="30" bestFit="1" customWidth="1"/>
    <col min="19" max="20" width="12.42578125" style="30"/>
    <col min="21" max="21" width="20.5703125" style="30" bestFit="1" customWidth="1"/>
    <col min="22" max="23" width="12.42578125" style="30"/>
    <col min="24" max="24" width="26.5703125" style="30" bestFit="1" customWidth="1"/>
    <col min="25" max="16384" width="12.42578125" style="30"/>
  </cols>
  <sheetData>
    <row r="1" spans="1:24" ht="18.75" x14ac:dyDescent="0.3">
      <c r="A1" s="51" t="s">
        <v>40</v>
      </c>
      <c r="B1" s="51"/>
      <c r="C1" s="51"/>
      <c r="D1" s="52" t="s">
        <v>317</v>
      </c>
      <c r="E1" s="52"/>
      <c r="F1" s="52"/>
      <c r="G1" s="53" t="s">
        <v>318</v>
      </c>
      <c r="H1" s="53"/>
      <c r="I1" s="53"/>
      <c r="J1" s="54" t="s">
        <v>319</v>
      </c>
      <c r="K1" s="54"/>
      <c r="L1" s="54"/>
      <c r="M1" s="55" t="s">
        <v>320</v>
      </c>
      <c r="N1" s="55"/>
      <c r="O1" s="55"/>
      <c r="P1" s="56" t="s">
        <v>321</v>
      </c>
      <c r="Q1" s="56"/>
      <c r="R1" s="56"/>
      <c r="S1" s="49" t="s">
        <v>322</v>
      </c>
      <c r="T1" s="49"/>
      <c r="U1" s="49"/>
      <c r="V1" s="50" t="s">
        <v>323</v>
      </c>
      <c r="W1" s="50"/>
      <c r="X1" s="50"/>
    </row>
    <row r="2" spans="1:24" ht="18.75" x14ac:dyDescent="0.35">
      <c r="A2" s="30" t="s">
        <v>409</v>
      </c>
      <c r="B2" s="11">
        <v>5</v>
      </c>
      <c r="C2" s="30" t="s">
        <v>324</v>
      </c>
      <c r="D2" s="30" t="s">
        <v>244</v>
      </c>
      <c r="E2" s="11">
        <v>1</v>
      </c>
      <c r="F2" s="3" t="s">
        <v>41</v>
      </c>
      <c r="G2" s="30" t="s">
        <v>243</v>
      </c>
      <c r="H2" s="11">
        <v>1</v>
      </c>
      <c r="I2" s="3" t="s">
        <v>41</v>
      </c>
      <c r="J2" s="30" t="s">
        <v>242</v>
      </c>
      <c r="K2" s="11">
        <v>1</v>
      </c>
      <c r="L2" s="3" t="s">
        <v>41</v>
      </c>
      <c r="M2" s="30" t="s">
        <v>245</v>
      </c>
      <c r="N2" s="11">
        <v>1</v>
      </c>
      <c r="O2" s="3" t="s">
        <v>41</v>
      </c>
      <c r="P2" s="30" t="s">
        <v>162</v>
      </c>
      <c r="Q2" s="40">
        <f>s_Q_C_wind*((3600)/(Q12*(1-s_V)*((s_Um/s_Ut)^3)*s_F_x))</f>
        <v>310235478.05778408</v>
      </c>
      <c r="R2" s="30" t="s">
        <v>83</v>
      </c>
      <c r="S2" s="30" t="s">
        <v>172</v>
      </c>
      <c r="T2" s="40">
        <f>s_Q_C_sc*(1/s_F_D)*((s_T_t*s_A_R)/(((2.6*((s_s/12)^0.8)*((s_W/3)^0.4))/((s_M_dry/0.2)^0.3))*((365-s_p_days)/365)*281.9*s_Σ_VKT))</f>
        <v>508471.93442795402</v>
      </c>
      <c r="U2" s="30" t="s">
        <v>83</v>
      </c>
      <c r="V2" s="30" t="s">
        <v>195</v>
      </c>
      <c r="W2" s="40">
        <f>s_Q_C__sc*(1/s_F_D)*(1/s_J__T)</f>
        <v>3197981.7271437394</v>
      </c>
      <c r="X2" s="30" t="s">
        <v>83</v>
      </c>
    </row>
    <row r="3" spans="1:24" ht="18" x14ac:dyDescent="0.35">
      <c r="A3" s="32" t="s">
        <v>273</v>
      </c>
      <c r="B3" s="12">
        <v>5</v>
      </c>
      <c r="C3" s="3" t="s">
        <v>325</v>
      </c>
      <c r="D3" s="30" t="s">
        <v>248</v>
      </c>
      <c r="E3" s="39">
        <f>s_ED_ind</f>
        <v>1</v>
      </c>
      <c r="F3" s="3" t="s">
        <v>41</v>
      </c>
      <c r="G3" s="30" t="s">
        <v>247</v>
      </c>
      <c r="H3" s="39">
        <f>s_ED_out</f>
        <v>1</v>
      </c>
      <c r="I3" s="3" t="s">
        <v>41</v>
      </c>
      <c r="J3" s="30" t="s">
        <v>246</v>
      </c>
      <c r="K3" s="39">
        <f>s_ED_com</f>
        <v>1</v>
      </c>
      <c r="L3" s="3" t="s">
        <v>41</v>
      </c>
      <c r="M3" s="30" t="s">
        <v>249</v>
      </c>
      <c r="N3" s="39">
        <f>s_ED_con</f>
        <v>1</v>
      </c>
      <c r="O3" s="3" t="s">
        <v>41</v>
      </c>
      <c r="P3" s="33" t="s">
        <v>163</v>
      </c>
      <c r="Q3" s="11">
        <v>5</v>
      </c>
      <c r="R3" s="30" t="s">
        <v>85</v>
      </c>
      <c r="S3" s="30" t="s">
        <v>173</v>
      </c>
      <c r="T3" s="44">
        <f>s_A_sc*EXP((((LN(s_Ac))-s_B_sc)^2)/s_C_sc)</f>
        <v>16.403103329458006</v>
      </c>
      <c r="U3" s="30" t="s">
        <v>326</v>
      </c>
      <c r="V3" s="30" t="s">
        <v>196</v>
      </c>
      <c r="W3" s="44">
        <f>s_A__sc*EXP((((LN(s_Ac))-s_B__sc)^2)/s_C__sc)</f>
        <v>9.4355742285493491</v>
      </c>
      <c r="X3" s="30" t="s">
        <v>326</v>
      </c>
    </row>
    <row r="4" spans="1:24" ht="18.75" x14ac:dyDescent="0.35">
      <c r="A4" s="32" t="s">
        <v>159</v>
      </c>
      <c r="B4" s="13">
        <v>0.5</v>
      </c>
      <c r="C4" s="30" t="s">
        <v>327</v>
      </c>
      <c r="D4" s="32" t="s">
        <v>235</v>
      </c>
      <c r="E4" s="12">
        <v>30</v>
      </c>
      <c r="F4" s="32" t="s">
        <v>47</v>
      </c>
      <c r="G4" s="32" t="s">
        <v>236</v>
      </c>
      <c r="H4" s="12">
        <v>30</v>
      </c>
      <c r="I4" s="32" t="s">
        <v>47</v>
      </c>
      <c r="J4" s="32" t="s">
        <v>271</v>
      </c>
      <c r="K4" s="12">
        <v>30</v>
      </c>
      <c r="L4" s="32" t="s">
        <v>47</v>
      </c>
      <c r="M4" s="32" t="s">
        <v>237</v>
      </c>
      <c r="N4" s="12">
        <v>30</v>
      </c>
      <c r="O4" s="32" t="s">
        <v>47</v>
      </c>
      <c r="P4" s="33" t="s">
        <v>164</v>
      </c>
      <c r="Q4" s="11">
        <v>11.32</v>
      </c>
      <c r="R4" s="30" t="s">
        <v>85</v>
      </c>
      <c r="S4" s="30" t="s">
        <v>174</v>
      </c>
      <c r="T4" s="44">
        <f>s_ED_con*s_EF_cw*s_ET_cw_o*3600</f>
        <v>1350000</v>
      </c>
      <c r="U4" s="31" t="s">
        <v>91</v>
      </c>
      <c r="V4" s="30" t="s">
        <v>197</v>
      </c>
      <c r="W4" s="44">
        <f>(s_M_pc_wind+s_M_excav+s_M_doz+s_M_grade+s_M_till)/(s_A_surf*s_T_t)</f>
        <v>1.5822450086592103E-5</v>
      </c>
      <c r="X4" s="30" t="s">
        <v>328</v>
      </c>
    </row>
    <row r="5" spans="1:24" ht="18" x14ac:dyDescent="0.25">
      <c r="A5" s="34" t="s">
        <v>160</v>
      </c>
      <c r="B5" s="12">
        <v>2</v>
      </c>
      <c r="C5" s="30" t="s">
        <v>329</v>
      </c>
      <c r="D5" s="32" t="s">
        <v>239</v>
      </c>
      <c r="E5" s="12">
        <v>25</v>
      </c>
      <c r="F5" s="32" t="s">
        <v>42</v>
      </c>
      <c r="G5" s="32" t="s">
        <v>240</v>
      </c>
      <c r="H5" s="12">
        <v>50</v>
      </c>
      <c r="I5" s="32" t="s">
        <v>42</v>
      </c>
      <c r="J5" s="32" t="s">
        <v>238</v>
      </c>
      <c r="K5" s="12">
        <v>50</v>
      </c>
      <c r="L5" s="32" t="s">
        <v>42</v>
      </c>
      <c r="M5" s="32" t="s">
        <v>241</v>
      </c>
      <c r="N5" s="12">
        <v>50</v>
      </c>
      <c r="O5" s="32" t="s">
        <v>42</v>
      </c>
      <c r="P5" s="35" t="s">
        <v>165</v>
      </c>
      <c r="Q5" s="14">
        <v>0.28499999999999998</v>
      </c>
      <c r="R5" s="31" t="s">
        <v>48</v>
      </c>
      <c r="S5" s="30" t="s">
        <v>175</v>
      </c>
      <c r="T5" s="44">
        <f>s_L_R*s_W_R*T24</f>
        <v>650.35544785183583</v>
      </c>
      <c r="U5" s="31" t="s">
        <v>93</v>
      </c>
      <c r="V5" s="30" t="s">
        <v>198</v>
      </c>
      <c r="W5" s="44">
        <f>0.036*(1-s_V)*((s_Um/s_Ut)^3)*s_F_x*s_ED_con*s_A_surf*8760</f>
        <v>117536.20049101896</v>
      </c>
      <c r="X5" s="31" t="s">
        <v>116</v>
      </c>
    </row>
    <row r="6" spans="1:24" ht="18" x14ac:dyDescent="0.25">
      <c r="A6" s="34" t="s">
        <v>161</v>
      </c>
      <c r="B6" s="12">
        <v>0.4</v>
      </c>
      <c r="C6" s="30" t="s">
        <v>329</v>
      </c>
      <c r="D6" s="32" t="s">
        <v>225</v>
      </c>
      <c r="E6" s="12">
        <v>55</v>
      </c>
      <c r="F6" s="32" t="s">
        <v>43</v>
      </c>
      <c r="G6" s="32" t="s">
        <v>226</v>
      </c>
      <c r="H6" s="12">
        <v>55</v>
      </c>
      <c r="I6" s="32" t="s">
        <v>43</v>
      </c>
      <c r="J6" s="32" t="s">
        <v>224</v>
      </c>
      <c r="K6" s="12">
        <v>55</v>
      </c>
      <c r="L6" s="32" t="s">
        <v>43</v>
      </c>
      <c r="M6" s="32" t="s">
        <v>182</v>
      </c>
      <c r="N6" s="46">
        <f>s_DW_cw*s_EW_cw</f>
        <v>75</v>
      </c>
      <c r="O6" s="32" t="s">
        <v>43</v>
      </c>
      <c r="P6" s="35" t="s">
        <v>166</v>
      </c>
      <c r="Q6" s="14">
        <v>0.25</v>
      </c>
      <c r="R6" s="30" t="s">
        <v>329</v>
      </c>
      <c r="S6" s="30" t="s">
        <v>176</v>
      </c>
      <c r="T6" s="44">
        <f>((s_N_cars*T26)+(s_N_trucks*T27))/(s_N_cars+s_N_trucks)</f>
        <v>8</v>
      </c>
      <c r="U6" s="31" t="s">
        <v>95</v>
      </c>
      <c r="V6" s="30" t="s">
        <v>199</v>
      </c>
      <c r="W6" s="44">
        <f>(0.35*0.0016*((s_Um/2.2)^1.3)/((s_M_m_excav/2)^1.4))*s_ρ_soil*s_A_excav*s_d_excav*s_N_A_dump*1000</f>
        <v>282139.27938829322</v>
      </c>
      <c r="X6" s="31" t="s">
        <v>116</v>
      </c>
    </row>
    <row r="7" spans="1:24" ht="18" x14ac:dyDescent="0.35">
      <c r="C7" s="30" t="s">
        <v>329</v>
      </c>
      <c r="D7" s="32" t="s">
        <v>229</v>
      </c>
      <c r="E7" s="12">
        <v>0</v>
      </c>
      <c r="F7" s="32" t="s">
        <v>330</v>
      </c>
      <c r="G7" s="32" t="s">
        <v>231</v>
      </c>
      <c r="H7" s="12">
        <v>5</v>
      </c>
      <c r="I7" s="32" t="s">
        <v>330</v>
      </c>
      <c r="J7" s="32" t="s">
        <v>227</v>
      </c>
      <c r="K7" s="12">
        <v>2</v>
      </c>
      <c r="L7" s="32" t="s">
        <v>330</v>
      </c>
      <c r="M7" s="32" t="s">
        <v>188</v>
      </c>
      <c r="N7" s="12">
        <v>3</v>
      </c>
      <c r="O7" s="32" t="s">
        <v>67</v>
      </c>
      <c r="P7" s="30" t="s">
        <v>167</v>
      </c>
      <c r="Q7" s="44">
        <f>s_A_wind*EXP((((LN(s_As))-s_B_wind)^2)/s_C_wind)</f>
        <v>57.143694778447667</v>
      </c>
      <c r="R7" s="30" t="s">
        <v>326</v>
      </c>
      <c r="S7" s="30" t="s">
        <v>177</v>
      </c>
      <c r="T7" s="44">
        <f>(s_N_cars+s_N_trucks)*s_distance*s_EW_cw*s_DW_cw</f>
        <v>320.05695269028917</v>
      </c>
      <c r="U7" s="31" t="s">
        <v>97</v>
      </c>
      <c r="V7" s="30" t="s">
        <v>200</v>
      </c>
      <c r="W7" s="44">
        <f>0.75*((0.45*(s_s_doz^1.5))/(s_M_m_doz^1.4))*(s_Σ_VKT_doz/s_S_doz_speed)*1000</f>
        <v>1604.3679661535591</v>
      </c>
      <c r="X7" s="31" t="s">
        <v>116</v>
      </c>
    </row>
    <row r="8" spans="1:24" x14ac:dyDescent="0.25">
      <c r="D8" s="32" t="s">
        <v>230</v>
      </c>
      <c r="E8" s="12">
        <v>5</v>
      </c>
      <c r="F8" s="32" t="s">
        <v>331</v>
      </c>
      <c r="G8" s="32" t="s">
        <v>232</v>
      </c>
      <c r="H8" s="12">
        <v>0</v>
      </c>
      <c r="I8" s="32" t="s">
        <v>331</v>
      </c>
      <c r="J8" s="32" t="s">
        <v>228</v>
      </c>
      <c r="K8" s="12">
        <v>3</v>
      </c>
      <c r="L8" s="32" t="s">
        <v>331</v>
      </c>
      <c r="M8" s="32" t="s">
        <v>187</v>
      </c>
      <c r="N8" s="12">
        <v>25</v>
      </c>
      <c r="O8" s="32" t="s">
        <v>69</v>
      </c>
      <c r="P8" s="35" t="s">
        <v>168</v>
      </c>
      <c r="Q8" s="14">
        <v>5</v>
      </c>
      <c r="R8" s="31" t="s">
        <v>90</v>
      </c>
      <c r="S8" s="30" t="s">
        <v>178</v>
      </c>
      <c r="T8" s="45">
        <f>0.1852+(5.3537/s_t_c)+(-9.6318/(s_t_c)^2)</f>
        <v>0.18647414445578231</v>
      </c>
      <c r="U8" s="31" t="s">
        <v>48</v>
      </c>
      <c r="V8" s="30" t="s">
        <v>201</v>
      </c>
      <c r="W8" s="44">
        <f>0.6*0.0056*(s_S_grade^2)*s_Σ_VKT_grade*1000</f>
        <v>1699.7399999999998</v>
      </c>
      <c r="X8" s="31" t="s">
        <v>116</v>
      </c>
    </row>
    <row r="9" spans="1:24" ht="18" x14ac:dyDescent="0.35">
      <c r="M9" s="32" t="s">
        <v>233</v>
      </c>
      <c r="N9" s="12">
        <v>5</v>
      </c>
      <c r="O9" s="32" t="s">
        <v>330</v>
      </c>
      <c r="P9" s="30" t="s">
        <v>169</v>
      </c>
      <c r="Q9" s="15">
        <v>15.0235</v>
      </c>
      <c r="R9" s="31"/>
      <c r="S9" s="30" t="s">
        <v>179</v>
      </c>
      <c r="T9" s="44">
        <f>s_ED_con*s_EW_cw*T22*T23</f>
        <v>4200</v>
      </c>
      <c r="U9" s="31" t="s">
        <v>100</v>
      </c>
      <c r="V9" s="30" t="s">
        <v>202</v>
      </c>
      <c r="W9" s="44">
        <f>1.1*(s_s_till^0.6)*s_A_till*4047*(1/10000)*1000*s_N_A_till</f>
        <v>29231.284567160626</v>
      </c>
      <c r="X9" s="31" t="s">
        <v>116</v>
      </c>
    </row>
    <row r="10" spans="1:24" ht="18" x14ac:dyDescent="0.35">
      <c r="M10" s="32" t="s">
        <v>234</v>
      </c>
      <c r="N10" s="12">
        <v>0</v>
      </c>
      <c r="O10" s="32" t="s">
        <v>331</v>
      </c>
      <c r="P10" s="30" t="s">
        <v>170</v>
      </c>
      <c r="Q10" s="15">
        <v>18.252600000000001</v>
      </c>
      <c r="R10" s="31"/>
      <c r="S10" s="30" t="s">
        <v>180</v>
      </c>
      <c r="T10" s="44">
        <f>SQRT(s_Ac*43560.17)</f>
        <v>466.69138625005706</v>
      </c>
      <c r="U10" s="31" t="s">
        <v>102</v>
      </c>
      <c r="V10" s="30" t="s">
        <v>203</v>
      </c>
      <c r="W10" s="44">
        <f>s_Ac*4046.86</f>
        <v>20234.3</v>
      </c>
      <c r="X10" s="31" t="s">
        <v>93</v>
      </c>
    </row>
    <row r="11" spans="1:24" ht="18" x14ac:dyDescent="0.35">
      <c r="P11" s="30" t="s">
        <v>171</v>
      </c>
      <c r="Q11" s="15">
        <v>207.33869999999999</v>
      </c>
      <c r="R11" s="31"/>
      <c r="S11" s="30" t="s">
        <v>181</v>
      </c>
      <c r="T11" s="44">
        <f>s_L_R*0.0003048</f>
        <v>0.14224753452901739</v>
      </c>
      <c r="U11" s="31" t="s">
        <v>104</v>
      </c>
      <c r="V11" s="30" t="s">
        <v>204</v>
      </c>
      <c r="W11" s="44">
        <f>s_Ac_doz*4047*(1/s_B_doz)*(1/1000)*s_N_A_doz</f>
        <v>20.234999999999999</v>
      </c>
      <c r="X11" s="31" t="s">
        <v>97</v>
      </c>
    </row>
    <row r="12" spans="1:24" x14ac:dyDescent="0.25">
      <c r="P12" s="31"/>
      <c r="Q12" s="14">
        <v>3.5999999999999997E-2</v>
      </c>
      <c r="R12" s="30" t="s">
        <v>332</v>
      </c>
      <c r="S12" s="30" t="s">
        <v>183</v>
      </c>
      <c r="T12" s="14">
        <v>15</v>
      </c>
      <c r="U12" s="31" t="s">
        <v>102</v>
      </c>
      <c r="V12" s="30" t="s">
        <v>205</v>
      </c>
      <c r="W12" s="44">
        <f>s_Ac_grade*4047*(1/s_B_grade)*(1/1000)*s_N_A_grade</f>
        <v>20.234999999999999</v>
      </c>
      <c r="X12" s="31" t="s">
        <v>97</v>
      </c>
    </row>
    <row r="13" spans="1:24" x14ac:dyDescent="0.25">
      <c r="S13" s="30" t="s">
        <v>184</v>
      </c>
      <c r="T13" s="14">
        <v>20</v>
      </c>
      <c r="U13" s="30" t="s">
        <v>333</v>
      </c>
      <c r="V13" s="35" t="s">
        <v>206</v>
      </c>
      <c r="W13" s="14">
        <v>5</v>
      </c>
      <c r="X13" s="31" t="s">
        <v>125</v>
      </c>
    </row>
    <row r="14" spans="1:24" x14ac:dyDescent="0.25">
      <c r="S14" s="30" t="s">
        <v>185</v>
      </c>
      <c r="T14" s="14">
        <v>10</v>
      </c>
      <c r="U14" s="30" t="s">
        <v>334</v>
      </c>
      <c r="V14" s="35" t="s">
        <v>207</v>
      </c>
      <c r="W14" s="14">
        <v>5000</v>
      </c>
      <c r="X14" s="31" t="s">
        <v>93</v>
      </c>
    </row>
    <row r="15" spans="1:24" x14ac:dyDescent="0.25">
      <c r="S15" s="30" t="s">
        <v>186</v>
      </c>
      <c r="T15" s="14">
        <v>5</v>
      </c>
      <c r="U15" s="31" t="s">
        <v>90</v>
      </c>
      <c r="V15" s="35" t="s">
        <v>208</v>
      </c>
      <c r="W15" s="14">
        <v>5</v>
      </c>
      <c r="X15" s="31" t="s">
        <v>70</v>
      </c>
    </row>
    <row r="16" spans="1:24" x14ac:dyDescent="0.25">
      <c r="S16" s="30" t="s">
        <v>189</v>
      </c>
      <c r="T16" s="14">
        <v>0.15</v>
      </c>
      <c r="U16" s="31" t="s">
        <v>109</v>
      </c>
      <c r="V16" s="35" t="s">
        <v>209</v>
      </c>
      <c r="W16" s="14">
        <v>5</v>
      </c>
      <c r="X16" s="30" t="s">
        <v>335</v>
      </c>
    </row>
    <row r="17" spans="4:24" ht="18" x14ac:dyDescent="0.35">
      <c r="S17" s="30" t="s">
        <v>190</v>
      </c>
      <c r="T17" s="14">
        <v>70</v>
      </c>
      <c r="U17" s="31" t="s">
        <v>43</v>
      </c>
      <c r="V17" s="35" t="s">
        <v>210</v>
      </c>
      <c r="W17" s="14">
        <v>5</v>
      </c>
      <c r="X17" s="31" t="s">
        <v>109</v>
      </c>
    </row>
    <row r="18" spans="4:24" x14ac:dyDescent="0.25">
      <c r="S18" s="30" t="s">
        <v>191</v>
      </c>
      <c r="T18" s="14">
        <v>5</v>
      </c>
      <c r="U18" s="31" t="s">
        <v>109</v>
      </c>
      <c r="V18" s="35" t="s">
        <v>211</v>
      </c>
      <c r="W18" s="14">
        <v>5</v>
      </c>
      <c r="X18" s="31" t="s">
        <v>109</v>
      </c>
    </row>
    <row r="19" spans="4:24" ht="18" x14ac:dyDescent="0.35">
      <c r="S19" s="30" t="s">
        <v>192</v>
      </c>
      <c r="T19" s="15">
        <v>12.9351</v>
      </c>
      <c r="U19" s="31"/>
      <c r="V19" s="35" t="s">
        <v>212</v>
      </c>
      <c r="W19" s="14">
        <v>5</v>
      </c>
      <c r="X19" s="31" t="s">
        <v>109</v>
      </c>
    </row>
    <row r="20" spans="4:24" ht="18" x14ac:dyDescent="0.35">
      <c r="S20" s="30" t="s">
        <v>193</v>
      </c>
      <c r="T20" s="15">
        <v>5.7382999999999997</v>
      </c>
      <c r="U20" s="31"/>
      <c r="V20" s="35" t="s">
        <v>213</v>
      </c>
      <c r="W20" s="14">
        <v>5</v>
      </c>
      <c r="X20" s="31" t="s">
        <v>132</v>
      </c>
    </row>
    <row r="21" spans="4:24" ht="18" x14ac:dyDescent="0.35">
      <c r="S21" s="30" t="s">
        <v>194</v>
      </c>
      <c r="T21" s="15">
        <v>71.771100000000004</v>
      </c>
      <c r="U21" s="31"/>
      <c r="V21" s="35" t="s">
        <v>214</v>
      </c>
      <c r="W21" s="14">
        <v>5</v>
      </c>
      <c r="X21" s="31" t="s">
        <v>132</v>
      </c>
    </row>
    <row r="22" spans="4:24" x14ac:dyDescent="0.25">
      <c r="S22" s="31"/>
      <c r="T22" s="14">
        <v>7</v>
      </c>
      <c r="U22" s="31" t="s">
        <v>67</v>
      </c>
      <c r="V22" s="35" t="s">
        <v>215</v>
      </c>
      <c r="W22" s="14">
        <v>5</v>
      </c>
      <c r="X22" s="31" t="s">
        <v>109</v>
      </c>
    </row>
    <row r="23" spans="4:24" x14ac:dyDescent="0.25">
      <c r="S23" s="31"/>
      <c r="T23" s="14">
        <v>24</v>
      </c>
      <c r="U23" s="31" t="s">
        <v>44</v>
      </c>
      <c r="V23" s="35" t="s">
        <v>216</v>
      </c>
      <c r="W23" s="14">
        <v>5</v>
      </c>
      <c r="X23" s="31" t="s">
        <v>90</v>
      </c>
    </row>
    <row r="24" spans="4:24" x14ac:dyDescent="0.25">
      <c r="S24" s="31"/>
      <c r="T24" s="14">
        <v>9.2902999999999999E-2</v>
      </c>
      <c r="U24" s="31" t="s">
        <v>111</v>
      </c>
      <c r="V24" s="35" t="s">
        <v>217</v>
      </c>
      <c r="W24" s="14">
        <v>5</v>
      </c>
      <c r="X24" s="30" t="s">
        <v>336</v>
      </c>
    </row>
    <row r="25" spans="4:24" x14ac:dyDescent="0.25">
      <c r="S25" s="31"/>
      <c r="T25" s="14">
        <v>365</v>
      </c>
      <c r="U25" s="31" t="s">
        <v>43</v>
      </c>
      <c r="V25" s="35" t="s">
        <v>218</v>
      </c>
      <c r="W25" s="14">
        <v>5</v>
      </c>
      <c r="X25" s="31" t="s">
        <v>90</v>
      </c>
    </row>
    <row r="26" spans="4:24" x14ac:dyDescent="0.25">
      <c r="S26" s="31"/>
      <c r="T26" s="14">
        <v>2</v>
      </c>
      <c r="U26" s="31" t="s">
        <v>112</v>
      </c>
      <c r="V26" s="35" t="s">
        <v>219</v>
      </c>
      <c r="W26" s="14">
        <v>5</v>
      </c>
      <c r="X26" s="31" t="s">
        <v>90</v>
      </c>
    </row>
    <row r="27" spans="4:24" x14ac:dyDescent="0.25">
      <c r="S27" s="31"/>
      <c r="T27" s="14">
        <v>20</v>
      </c>
      <c r="U27" s="31" t="s">
        <v>113</v>
      </c>
      <c r="V27" s="35" t="s">
        <v>254</v>
      </c>
      <c r="W27" s="14">
        <v>5</v>
      </c>
      <c r="X27" s="31" t="s">
        <v>70</v>
      </c>
    </row>
    <row r="28" spans="4:24" x14ac:dyDescent="0.25">
      <c r="V28" s="35" t="s">
        <v>255</v>
      </c>
      <c r="W28" s="14">
        <v>5</v>
      </c>
      <c r="X28" s="31" t="s">
        <v>70</v>
      </c>
    </row>
    <row r="29" spans="4:24" x14ac:dyDescent="0.25">
      <c r="V29" s="35" t="s">
        <v>220</v>
      </c>
      <c r="W29" s="14">
        <v>5</v>
      </c>
      <c r="X29" s="30" t="s">
        <v>337</v>
      </c>
    </row>
    <row r="30" spans="4:24" x14ac:dyDescent="0.25">
      <c r="V30" s="35" t="s">
        <v>253</v>
      </c>
      <c r="W30" s="11">
        <v>5</v>
      </c>
      <c r="X30" s="30" t="s">
        <v>338</v>
      </c>
    </row>
    <row r="31" spans="4:24" ht="18" x14ac:dyDescent="0.35">
      <c r="V31" s="30" t="s">
        <v>221</v>
      </c>
      <c r="W31" s="15">
        <v>2.4538000000000002</v>
      </c>
      <c r="X31" s="31"/>
    </row>
    <row r="32" spans="4:24" ht="18" x14ac:dyDescent="0.35">
      <c r="D32" s="32"/>
      <c r="E32" s="12"/>
      <c r="V32" s="30" t="s">
        <v>222</v>
      </c>
      <c r="W32" s="15">
        <v>17.565999999999999</v>
      </c>
    </row>
    <row r="33" spans="4:23" ht="18" x14ac:dyDescent="0.35">
      <c r="F33" s="32"/>
      <c r="V33" s="30" t="s">
        <v>223</v>
      </c>
      <c r="W33" s="15">
        <v>189.04259999999999</v>
      </c>
    </row>
    <row r="41" spans="4:23" x14ac:dyDescent="0.25">
      <c r="D41" s="32"/>
      <c r="E41" s="12"/>
      <c r="F41" s="32"/>
    </row>
    <row r="61" spans="4:6" x14ac:dyDescent="0.25">
      <c r="D61" s="32"/>
      <c r="E61" s="12"/>
      <c r="F61" s="43"/>
    </row>
    <row r="62" spans="4:6" x14ac:dyDescent="0.25">
      <c r="D62" s="32"/>
      <c r="E62" s="12"/>
      <c r="F62" s="43"/>
    </row>
    <row r="63" spans="4:6" x14ac:dyDescent="0.25">
      <c r="D63" s="32"/>
      <c r="E63" s="12"/>
      <c r="F63" s="43"/>
    </row>
  </sheetData>
  <sheetProtection algorithmName="SHA-512" hashValue="aPIeVW8POdhYbKJJeemgBOyTxLhBrhNrpX26sUwutBmYEq+/Z0exzc7aPJHufZaT6UusEA23DW0CeJ91OrkyUQ==" saltValue="2DDUvh90f9eP2XTZOCMBIQ==" spinCount="100000" sheet="1" formatColumns="0" formatRows="0" autoFilter="0"/>
  <mergeCells count="8">
    <mergeCell ref="P1:R1"/>
    <mergeCell ref="S1:U1"/>
    <mergeCell ref="V1:X1"/>
    <mergeCell ref="A1:C1"/>
    <mergeCell ref="D1:F1"/>
    <mergeCell ref="G1:I1"/>
    <mergeCell ref="J1:L1"/>
    <mergeCell ref="M1:O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AI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2" bestFit="1" customWidth="1"/>
    <col min="2" max="2" width="11.5703125" style="2" bestFit="1" customWidth="1"/>
    <col min="3" max="3" width="10.28515625" style="2" bestFit="1" customWidth="1"/>
    <col min="4" max="4" width="11.85546875" style="3" bestFit="1" customWidth="1"/>
    <col min="5" max="5" width="11.7109375" style="4" bestFit="1" customWidth="1"/>
    <col min="6" max="6" width="11" style="4" bestFit="1" customWidth="1"/>
    <col min="7" max="8" width="15.5703125" style="4" bestFit="1" customWidth="1"/>
    <col min="9" max="9" width="14.28515625" style="4" bestFit="1" customWidth="1"/>
    <col min="10" max="12" width="15.42578125" style="4" bestFit="1" customWidth="1"/>
    <col min="13" max="13" width="16.42578125" style="4" bestFit="1" customWidth="1"/>
    <col min="14" max="14" width="9.7109375" style="4" customWidth="1"/>
    <col min="15" max="15" width="9.7109375" style="4" bestFit="1" customWidth="1"/>
    <col min="16" max="17" width="10.7109375" style="4" bestFit="1" customWidth="1"/>
    <col min="18" max="18" width="11.85546875" style="4" bestFit="1" customWidth="1"/>
    <col min="19" max="19" width="9.85546875" style="4" bestFit="1" customWidth="1"/>
    <col min="20" max="20" width="9.7109375" style="4" bestFit="1" customWidth="1"/>
    <col min="21" max="22" width="10.7109375" style="4" bestFit="1" customWidth="1"/>
    <col min="23" max="23" width="11.85546875" style="4" bestFit="1" customWidth="1"/>
    <col min="24" max="24" width="10.42578125" style="4" customWidth="1"/>
    <col min="25" max="25" width="10.28515625" style="4" customWidth="1"/>
    <col min="26" max="27" width="11.28515625" style="4" customWidth="1"/>
    <col min="28" max="28" width="12.42578125" style="4" bestFit="1" customWidth="1"/>
    <col min="29" max="29" width="12.5703125" style="4" bestFit="1" customWidth="1"/>
    <col min="30" max="30" width="10.5703125" style="4" bestFit="1" customWidth="1"/>
    <col min="31" max="31" width="9" style="4" bestFit="1" customWidth="1"/>
    <col min="32" max="32" width="11.85546875" style="4" bestFit="1" customWidth="1"/>
    <col min="33" max="33" width="11.28515625" style="4" bestFit="1" customWidth="1"/>
    <col min="34" max="34" width="7.42578125" style="4" bestFit="1" customWidth="1"/>
    <col min="35" max="35" width="8.5703125" style="3" bestFit="1" customWidth="1"/>
    <col min="36" max="16384" width="9.140625" style="3"/>
  </cols>
  <sheetData>
    <row r="1" spans="1:35" s="5" customFormat="1" x14ac:dyDescent="0.25">
      <c r="A1" s="57" t="s">
        <v>39</v>
      </c>
      <c r="B1" s="57" t="s">
        <v>260</v>
      </c>
      <c r="C1" s="76" t="s">
        <v>264</v>
      </c>
      <c r="D1" s="77" t="s">
        <v>368</v>
      </c>
      <c r="E1" s="77" t="s">
        <v>377</v>
      </c>
      <c r="F1" s="78" t="s">
        <v>370</v>
      </c>
      <c r="G1" s="77" t="s">
        <v>369</v>
      </c>
      <c r="H1" s="77" t="s">
        <v>376</v>
      </c>
      <c r="I1" s="77" t="s">
        <v>375</v>
      </c>
      <c r="J1" s="77" t="s">
        <v>374</v>
      </c>
      <c r="K1" s="77" t="s">
        <v>371</v>
      </c>
      <c r="L1" s="77" t="s">
        <v>372</v>
      </c>
      <c r="M1" s="77" t="s">
        <v>373</v>
      </c>
      <c r="N1" s="79" t="s">
        <v>29</v>
      </c>
      <c r="O1" s="79" t="s">
        <v>30</v>
      </c>
      <c r="P1" s="79" t="s">
        <v>31</v>
      </c>
      <c r="Q1" s="79" t="s">
        <v>32</v>
      </c>
      <c r="R1" s="79" t="s">
        <v>33</v>
      </c>
      <c r="S1" s="79" t="s">
        <v>34</v>
      </c>
      <c r="T1" s="79" t="s">
        <v>35</v>
      </c>
      <c r="U1" s="79" t="s">
        <v>36</v>
      </c>
      <c r="V1" s="79" t="s">
        <v>37</v>
      </c>
      <c r="W1" s="79" t="s">
        <v>38</v>
      </c>
      <c r="X1" s="78" t="s">
        <v>265</v>
      </c>
      <c r="Y1" s="78" t="s">
        <v>266</v>
      </c>
      <c r="Z1" s="78" t="s">
        <v>267</v>
      </c>
      <c r="AA1" s="78" t="s">
        <v>268</v>
      </c>
      <c r="AB1" s="78" t="s">
        <v>269</v>
      </c>
      <c r="AC1" s="80" t="s">
        <v>256</v>
      </c>
      <c r="AD1" s="80" t="s">
        <v>257</v>
      </c>
      <c r="AE1" s="80" t="s">
        <v>74</v>
      </c>
      <c r="AF1" s="80" t="s">
        <v>258</v>
      </c>
      <c r="AG1" s="80" t="s">
        <v>259</v>
      </c>
      <c r="AH1" s="81" t="s">
        <v>262</v>
      </c>
      <c r="AI1" s="81" t="s">
        <v>263</v>
      </c>
    </row>
    <row r="2" spans="1:35" x14ac:dyDescent="0.25">
      <c r="A2" s="64" t="s">
        <v>0</v>
      </c>
      <c r="B2" s="61" t="s">
        <v>274</v>
      </c>
      <c r="C2" s="61"/>
      <c r="D2" s="58">
        <v>5</v>
      </c>
      <c r="E2" s="58">
        <v>5</v>
      </c>
      <c r="F2" s="58">
        <v>5</v>
      </c>
      <c r="G2" s="58">
        <v>5</v>
      </c>
      <c r="H2" s="58">
        <v>5</v>
      </c>
      <c r="I2" s="58">
        <v>5</v>
      </c>
      <c r="J2" s="58">
        <v>5</v>
      </c>
      <c r="K2" s="58">
        <v>5</v>
      </c>
      <c r="L2" s="58">
        <v>5</v>
      </c>
      <c r="M2" s="58">
        <v>5</v>
      </c>
      <c r="N2" s="82">
        <v>0.98115942028985503</v>
      </c>
      <c r="O2" s="82">
        <v>0.94192634560906496</v>
      </c>
      <c r="P2" s="82">
        <v>0.931707317073171</v>
      </c>
      <c r="Q2" s="82">
        <v>0.91452991452991494</v>
      </c>
      <c r="R2" s="82">
        <v>0.91685393258426995</v>
      </c>
      <c r="S2" s="82">
        <v>1.1999999999999999E-3</v>
      </c>
      <c r="T2" s="82">
        <v>0.02</v>
      </c>
      <c r="U2" s="82">
        <v>0.01</v>
      </c>
      <c r="V2" s="82">
        <v>1.4999999999999999E-2</v>
      </c>
      <c r="W2" s="82">
        <v>1.7999999999999999E-2</v>
      </c>
      <c r="X2" s="83">
        <f t="shared" ref="X2:AB17" si="0">0.4*S2</f>
        <v>4.7999999999999996E-4</v>
      </c>
      <c r="Y2" s="83">
        <f t="shared" si="0"/>
        <v>8.0000000000000002E-3</v>
      </c>
      <c r="Z2" s="83">
        <f t="shared" si="0"/>
        <v>4.0000000000000001E-3</v>
      </c>
      <c r="AA2" s="83">
        <f t="shared" si="0"/>
        <v>6.0000000000000001E-3</v>
      </c>
      <c r="AB2" s="83">
        <f t="shared" si="0"/>
        <v>7.1999999999999998E-3</v>
      </c>
      <c r="AC2" s="58">
        <v>5</v>
      </c>
      <c r="AD2" s="58">
        <v>225</v>
      </c>
      <c r="AE2" s="58">
        <v>5</v>
      </c>
      <c r="AF2" s="58">
        <v>5.0000000000000001E-4</v>
      </c>
      <c r="AG2" s="58">
        <v>5</v>
      </c>
      <c r="AH2" s="61">
        <v>5</v>
      </c>
      <c r="AI2" s="61">
        <v>225</v>
      </c>
    </row>
    <row r="3" spans="1:35" x14ac:dyDescent="0.25">
      <c r="A3" s="66" t="s">
        <v>1</v>
      </c>
      <c r="B3" s="61" t="s">
        <v>261</v>
      </c>
      <c r="C3" s="61"/>
      <c r="D3" s="58">
        <v>5</v>
      </c>
      <c r="E3" s="58">
        <v>5</v>
      </c>
      <c r="F3" s="58">
        <v>5</v>
      </c>
      <c r="G3" s="58">
        <v>5</v>
      </c>
      <c r="H3" s="58">
        <v>5</v>
      </c>
      <c r="I3" s="58">
        <v>5</v>
      </c>
      <c r="J3" s="58">
        <v>5</v>
      </c>
      <c r="K3" s="58">
        <v>5</v>
      </c>
      <c r="L3" s="58">
        <v>5</v>
      </c>
      <c r="M3" s="58">
        <v>5</v>
      </c>
      <c r="N3" s="82">
        <v>0.98581560283687897</v>
      </c>
      <c r="O3" s="82">
        <v>0.95726495726495697</v>
      </c>
      <c r="P3" s="82">
        <v>0.93096234309623405</v>
      </c>
      <c r="Q3" s="82">
        <v>0.90049751243781095</v>
      </c>
      <c r="R3" s="82">
        <v>0.87357630979498901</v>
      </c>
      <c r="S3" s="82">
        <v>6.7000000000000002E-5</v>
      </c>
      <c r="T3" s="82">
        <v>1.4999999999999999E-4</v>
      </c>
      <c r="U3" s="82">
        <v>1.1E-4</v>
      </c>
      <c r="V3" s="82">
        <v>1.4999999999999999E-4</v>
      </c>
      <c r="W3" s="82">
        <v>1.4999999999999999E-4</v>
      </c>
      <c r="X3" s="83">
        <f t="shared" si="0"/>
        <v>2.6800000000000001E-5</v>
      </c>
      <c r="Y3" s="83">
        <f t="shared" si="0"/>
        <v>5.9999999999999995E-5</v>
      </c>
      <c r="Z3" s="83">
        <f t="shared" si="0"/>
        <v>4.4000000000000006E-5</v>
      </c>
      <c r="AA3" s="83">
        <f t="shared" si="0"/>
        <v>5.9999999999999995E-5</v>
      </c>
      <c r="AB3" s="83">
        <f t="shared" si="0"/>
        <v>5.9999999999999995E-5</v>
      </c>
      <c r="AC3" s="58">
        <v>5</v>
      </c>
      <c r="AD3" s="58">
        <v>241</v>
      </c>
      <c r="AE3" s="58">
        <v>5</v>
      </c>
      <c r="AF3" s="58">
        <v>5.0000000000000001E-4</v>
      </c>
      <c r="AG3" s="58">
        <v>5</v>
      </c>
      <c r="AH3" s="61">
        <v>5</v>
      </c>
      <c r="AI3" s="61">
        <v>241</v>
      </c>
    </row>
    <row r="4" spans="1:35" x14ac:dyDescent="0.25">
      <c r="A4" s="64" t="s">
        <v>2</v>
      </c>
      <c r="B4" s="61" t="s">
        <v>274</v>
      </c>
      <c r="C4" s="61"/>
      <c r="D4" s="58">
        <v>5</v>
      </c>
      <c r="E4" s="58">
        <v>5</v>
      </c>
      <c r="F4" s="58">
        <v>5</v>
      </c>
      <c r="G4" s="58">
        <v>5</v>
      </c>
      <c r="H4" s="58">
        <v>5</v>
      </c>
      <c r="I4" s="58">
        <v>5</v>
      </c>
      <c r="J4" s="58">
        <v>5</v>
      </c>
      <c r="K4" s="58">
        <v>5</v>
      </c>
      <c r="L4" s="58">
        <v>5</v>
      </c>
      <c r="M4" s="58">
        <v>5</v>
      </c>
      <c r="N4" s="82">
        <v>0.914201183431953</v>
      </c>
      <c r="O4" s="82">
        <v>0.85714285714285698</v>
      </c>
      <c r="P4" s="82">
        <v>0.90909090909090895</v>
      </c>
      <c r="Q4" s="82">
        <v>0.91269841269841301</v>
      </c>
      <c r="R4" s="82">
        <v>0.89869753979739497</v>
      </c>
      <c r="S4" s="82">
        <v>1.4E-2</v>
      </c>
      <c r="T4" s="82">
        <v>4.4999999999999998E-2</v>
      </c>
      <c r="U4" s="82">
        <v>2.5999999999999999E-2</v>
      </c>
      <c r="V4" s="82">
        <v>3.5999999999999997E-2</v>
      </c>
      <c r="W4" s="82">
        <v>4.2000000000000003E-2</v>
      </c>
      <c r="X4" s="83">
        <f t="shared" si="0"/>
        <v>5.6000000000000008E-3</v>
      </c>
      <c r="Y4" s="83">
        <f t="shared" si="0"/>
        <v>1.7999999999999999E-2</v>
      </c>
      <c r="Z4" s="83">
        <f t="shared" si="0"/>
        <v>1.04E-2</v>
      </c>
      <c r="AA4" s="83">
        <f t="shared" si="0"/>
        <v>1.44E-2</v>
      </c>
      <c r="AB4" s="83">
        <f t="shared" si="0"/>
        <v>1.6800000000000002E-2</v>
      </c>
      <c r="AC4" s="58">
        <v>5</v>
      </c>
      <c r="AD4" s="58">
        <v>217</v>
      </c>
      <c r="AE4" s="58">
        <v>5</v>
      </c>
      <c r="AF4" s="58"/>
      <c r="AG4" s="58">
        <v>5</v>
      </c>
      <c r="AH4" s="61">
        <v>5</v>
      </c>
      <c r="AI4" s="61">
        <v>217</v>
      </c>
    </row>
    <row r="5" spans="1:35" x14ac:dyDescent="0.25">
      <c r="A5" s="64" t="s">
        <v>3</v>
      </c>
      <c r="B5" s="61" t="s">
        <v>274</v>
      </c>
      <c r="C5" s="61"/>
      <c r="D5" s="58">
        <v>5</v>
      </c>
      <c r="E5" s="58">
        <v>5</v>
      </c>
      <c r="F5" s="58">
        <v>5</v>
      </c>
      <c r="G5" s="58">
        <v>5</v>
      </c>
      <c r="H5" s="58">
        <v>5</v>
      </c>
      <c r="I5" s="58">
        <v>5</v>
      </c>
      <c r="J5" s="58">
        <v>5</v>
      </c>
      <c r="K5" s="58">
        <v>5</v>
      </c>
      <c r="L5" s="58">
        <v>5</v>
      </c>
      <c r="M5" s="58">
        <v>5</v>
      </c>
      <c r="N5" s="82">
        <v>0.9</v>
      </c>
      <c r="O5" s="82">
        <v>0.9</v>
      </c>
      <c r="P5" s="82">
        <v>0.9</v>
      </c>
      <c r="Q5" s="82">
        <v>0.9</v>
      </c>
      <c r="R5" s="82">
        <v>0.9</v>
      </c>
      <c r="S5" s="82">
        <v>0</v>
      </c>
      <c r="T5" s="82">
        <v>0</v>
      </c>
      <c r="U5" s="82">
        <v>0</v>
      </c>
      <c r="V5" s="82">
        <v>0</v>
      </c>
      <c r="W5" s="82">
        <v>0</v>
      </c>
      <c r="X5" s="83">
        <f t="shared" si="0"/>
        <v>0</v>
      </c>
      <c r="Y5" s="83">
        <f t="shared" si="0"/>
        <v>0</v>
      </c>
      <c r="Z5" s="83">
        <f t="shared" si="0"/>
        <v>0</v>
      </c>
      <c r="AA5" s="83">
        <f t="shared" si="0"/>
        <v>0</v>
      </c>
      <c r="AB5" s="83">
        <f t="shared" si="0"/>
        <v>0</v>
      </c>
      <c r="AC5" s="58">
        <v>5</v>
      </c>
      <c r="AD5" s="58">
        <v>218</v>
      </c>
      <c r="AE5" s="58">
        <v>5</v>
      </c>
      <c r="AF5" s="58"/>
      <c r="AG5" s="58">
        <v>5</v>
      </c>
      <c r="AH5" s="61">
        <v>5</v>
      </c>
      <c r="AI5" s="61">
        <v>218</v>
      </c>
    </row>
    <row r="6" spans="1:35" x14ac:dyDescent="0.25">
      <c r="A6" s="64" t="s">
        <v>4</v>
      </c>
      <c r="B6" s="61" t="s">
        <v>274</v>
      </c>
      <c r="C6" s="61"/>
      <c r="D6" s="58">
        <v>5</v>
      </c>
      <c r="E6" s="58">
        <v>5</v>
      </c>
      <c r="F6" s="58">
        <v>5</v>
      </c>
      <c r="G6" s="58">
        <v>5</v>
      </c>
      <c r="H6" s="58">
        <v>5</v>
      </c>
      <c r="I6" s="58">
        <v>5</v>
      </c>
      <c r="J6" s="58">
        <v>5</v>
      </c>
      <c r="K6" s="58">
        <v>5</v>
      </c>
      <c r="L6" s="58">
        <v>5</v>
      </c>
      <c r="M6" s="58">
        <v>5</v>
      </c>
      <c r="N6" s="82">
        <v>0.88636363636363602</v>
      </c>
      <c r="O6" s="82">
        <v>0.91519434628975305</v>
      </c>
      <c r="P6" s="82">
        <v>0.93487394957983205</v>
      </c>
      <c r="Q6" s="82">
        <v>0.91752577319587603</v>
      </c>
      <c r="R6" s="82">
        <v>0.95541401273885396</v>
      </c>
      <c r="S6" s="82">
        <v>2.7E-2</v>
      </c>
      <c r="T6" s="82">
        <v>8.2000000000000003E-2</v>
      </c>
      <c r="U6" s="82">
        <v>4.2999999999999997E-2</v>
      </c>
      <c r="V6" s="82">
        <v>6.2E-2</v>
      </c>
      <c r="W6" s="82">
        <v>7.1999999999999995E-2</v>
      </c>
      <c r="X6" s="83">
        <f t="shared" si="0"/>
        <v>1.0800000000000001E-2</v>
      </c>
      <c r="Y6" s="83">
        <f t="shared" si="0"/>
        <v>3.2800000000000003E-2</v>
      </c>
      <c r="Z6" s="83">
        <f t="shared" si="0"/>
        <v>1.72E-2</v>
      </c>
      <c r="AA6" s="83">
        <f t="shared" si="0"/>
        <v>2.4800000000000003E-2</v>
      </c>
      <c r="AB6" s="83">
        <f t="shared" si="0"/>
        <v>2.8799999999999999E-2</v>
      </c>
      <c r="AC6" s="58">
        <v>5</v>
      </c>
      <c r="AD6" s="58">
        <v>137</v>
      </c>
      <c r="AE6" s="58">
        <v>5</v>
      </c>
      <c r="AF6" s="58"/>
      <c r="AG6" s="58">
        <v>5</v>
      </c>
      <c r="AH6" s="61">
        <v>5</v>
      </c>
      <c r="AI6" s="61">
        <v>137</v>
      </c>
    </row>
    <row r="7" spans="1:35" x14ac:dyDescent="0.25">
      <c r="A7" s="64" t="s">
        <v>5</v>
      </c>
      <c r="B7" s="61" t="s">
        <v>274</v>
      </c>
      <c r="C7" s="61"/>
      <c r="D7" s="58">
        <v>5</v>
      </c>
      <c r="E7" s="58">
        <v>5</v>
      </c>
      <c r="F7" s="58">
        <v>5</v>
      </c>
      <c r="G7" s="58">
        <v>5</v>
      </c>
      <c r="H7" s="58">
        <v>5</v>
      </c>
      <c r="I7" s="58">
        <v>5</v>
      </c>
      <c r="J7" s="58">
        <v>5</v>
      </c>
      <c r="K7" s="58">
        <v>5</v>
      </c>
      <c r="L7" s="58">
        <v>5</v>
      </c>
      <c r="M7" s="58">
        <v>5</v>
      </c>
      <c r="N7" s="82">
        <v>0.90997566909975702</v>
      </c>
      <c r="O7" s="82">
        <v>0.867088607594937</v>
      </c>
      <c r="P7" s="82">
        <v>0.90839694656488501</v>
      </c>
      <c r="Q7" s="82">
        <v>0.92993630573248398</v>
      </c>
      <c r="R7" s="82">
        <v>0.87429854096520798</v>
      </c>
      <c r="S7" s="82">
        <v>1.4E-2</v>
      </c>
      <c r="T7" s="82">
        <v>0.04</v>
      </c>
      <c r="U7" s="82">
        <v>2.4E-2</v>
      </c>
      <c r="V7" s="82">
        <v>3.2000000000000001E-2</v>
      </c>
      <c r="W7" s="82">
        <v>3.6999999999999998E-2</v>
      </c>
      <c r="X7" s="83">
        <f t="shared" si="0"/>
        <v>5.6000000000000008E-3</v>
      </c>
      <c r="Y7" s="83">
        <f t="shared" si="0"/>
        <v>1.6E-2</v>
      </c>
      <c r="Z7" s="83">
        <f t="shared" si="0"/>
        <v>9.6000000000000009E-3</v>
      </c>
      <c r="AA7" s="83">
        <f t="shared" si="0"/>
        <v>1.2800000000000001E-2</v>
      </c>
      <c r="AB7" s="83">
        <f t="shared" si="0"/>
        <v>1.4800000000000001E-2</v>
      </c>
      <c r="AC7" s="58">
        <v>5</v>
      </c>
      <c r="AD7" s="58">
        <v>210</v>
      </c>
      <c r="AE7" s="58">
        <v>5</v>
      </c>
      <c r="AF7" s="58">
        <v>0.05</v>
      </c>
      <c r="AG7" s="58">
        <v>5</v>
      </c>
      <c r="AH7" s="61">
        <v>5</v>
      </c>
      <c r="AI7" s="61">
        <v>210</v>
      </c>
    </row>
    <row r="8" spans="1:35" x14ac:dyDescent="0.25">
      <c r="A8" s="64" t="s">
        <v>6</v>
      </c>
      <c r="B8" s="61" t="s">
        <v>274</v>
      </c>
      <c r="C8" s="61"/>
      <c r="D8" s="58">
        <v>5</v>
      </c>
      <c r="E8" s="58">
        <v>5</v>
      </c>
      <c r="F8" s="58">
        <v>5</v>
      </c>
      <c r="G8" s="58">
        <v>5</v>
      </c>
      <c r="H8" s="58">
        <v>5</v>
      </c>
      <c r="I8" s="58">
        <v>5</v>
      </c>
      <c r="J8" s="58">
        <v>5</v>
      </c>
      <c r="K8" s="58">
        <v>5</v>
      </c>
      <c r="L8" s="58">
        <v>5</v>
      </c>
      <c r="M8" s="58">
        <v>5</v>
      </c>
      <c r="N8" s="82">
        <v>0.88690476190476197</v>
      </c>
      <c r="O8" s="82">
        <v>0.97311827956989205</v>
      </c>
      <c r="P8" s="82">
        <v>0.93904761904761902</v>
      </c>
      <c r="Q8" s="82">
        <v>0.93809523809523798</v>
      </c>
      <c r="R8" s="82">
        <v>0.89295774647887305</v>
      </c>
      <c r="S8" s="82">
        <v>0.02</v>
      </c>
      <c r="T8" s="82">
        <v>6.2E-2</v>
      </c>
      <c r="U8" s="82">
        <v>3.5000000000000003E-2</v>
      </c>
      <c r="V8" s="82">
        <v>4.8000000000000001E-2</v>
      </c>
      <c r="W8" s="82">
        <v>5.5E-2</v>
      </c>
      <c r="X8" s="83">
        <f t="shared" si="0"/>
        <v>8.0000000000000002E-3</v>
      </c>
      <c r="Y8" s="83">
        <f t="shared" si="0"/>
        <v>2.4800000000000003E-2</v>
      </c>
      <c r="Z8" s="83">
        <f t="shared" si="0"/>
        <v>1.4000000000000002E-2</v>
      </c>
      <c r="AA8" s="83">
        <f t="shared" si="0"/>
        <v>1.9200000000000002E-2</v>
      </c>
      <c r="AB8" s="83">
        <f t="shared" si="0"/>
        <v>2.2000000000000002E-2</v>
      </c>
      <c r="AC8" s="58">
        <v>5</v>
      </c>
      <c r="AD8" s="58">
        <v>213</v>
      </c>
      <c r="AE8" s="58">
        <v>5</v>
      </c>
      <c r="AF8" s="58">
        <v>0.05</v>
      </c>
      <c r="AG8" s="58">
        <v>5</v>
      </c>
      <c r="AH8" s="61">
        <v>5</v>
      </c>
      <c r="AI8" s="61">
        <v>213</v>
      </c>
    </row>
    <row r="9" spans="1:35" x14ac:dyDescent="0.25">
      <c r="A9" s="64" t="s">
        <v>7</v>
      </c>
      <c r="B9" s="61" t="s">
        <v>274</v>
      </c>
      <c r="C9" s="61"/>
      <c r="D9" s="58">
        <v>5</v>
      </c>
      <c r="E9" s="58">
        <v>5</v>
      </c>
      <c r="F9" s="58">
        <v>5</v>
      </c>
      <c r="G9" s="58">
        <v>5</v>
      </c>
      <c r="H9" s="58">
        <v>5</v>
      </c>
      <c r="I9" s="58">
        <v>5</v>
      </c>
      <c r="J9" s="58">
        <v>5</v>
      </c>
      <c r="K9" s="58">
        <v>5</v>
      </c>
      <c r="L9" s="58">
        <v>5</v>
      </c>
      <c r="M9" s="58">
        <v>5</v>
      </c>
      <c r="N9" s="82">
        <v>0.86585365853658502</v>
      </c>
      <c r="O9" s="82">
        <v>0.94236311239193105</v>
      </c>
      <c r="P9" s="82">
        <v>0.934579439252336</v>
      </c>
      <c r="Q9" s="82">
        <v>0.94453004622496095</v>
      </c>
      <c r="R9" s="82">
        <v>0.9375</v>
      </c>
      <c r="S9" s="82">
        <v>3.9E-2</v>
      </c>
      <c r="T9" s="82">
        <v>0.13</v>
      </c>
      <c r="U9" s="82">
        <v>6.4000000000000001E-2</v>
      </c>
      <c r="V9" s="82">
        <v>0.09</v>
      </c>
      <c r="W9" s="82">
        <v>0.11</v>
      </c>
      <c r="X9" s="83">
        <f t="shared" si="0"/>
        <v>1.5600000000000001E-2</v>
      </c>
      <c r="Y9" s="83">
        <f t="shared" si="0"/>
        <v>5.2000000000000005E-2</v>
      </c>
      <c r="Z9" s="83">
        <f t="shared" si="0"/>
        <v>2.5600000000000001E-2</v>
      </c>
      <c r="AA9" s="83">
        <f t="shared" si="0"/>
        <v>3.5999999999999997E-2</v>
      </c>
      <c r="AB9" s="83">
        <f t="shared" si="0"/>
        <v>4.4000000000000004E-2</v>
      </c>
      <c r="AC9" s="58">
        <v>5</v>
      </c>
      <c r="AD9" s="58">
        <v>214</v>
      </c>
      <c r="AE9" s="58">
        <v>5</v>
      </c>
      <c r="AF9" s="58">
        <v>0.05</v>
      </c>
      <c r="AG9" s="58">
        <v>5</v>
      </c>
      <c r="AH9" s="61">
        <v>5</v>
      </c>
      <c r="AI9" s="61">
        <v>214</v>
      </c>
    </row>
    <row r="10" spans="1:35" x14ac:dyDescent="0.25">
      <c r="A10" s="66" t="s">
        <v>8</v>
      </c>
      <c r="B10" s="61" t="s">
        <v>261</v>
      </c>
      <c r="C10" s="61"/>
      <c r="D10" s="58">
        <v>5</v>
      </c>
      <c r="E10" s="58">
        <v>5</v>
      </c>
      <c r="F10" s="58">
        <v>5</v>
      </c>
      <c r="G10" s="58">
        <v>5</v>
      </c>
      <c r="H10" s="58">
        <v>5</v>
      </c>
      <c r="I10" s="58">
        <v>5</v>
      </c>
      <c r="J10" s="58">
        <v>5</v>
      </c>
      <c r="K10" s="58">
        <v>5</v>
      </c>
      <c r="L10" s="58">
        <v>5</v>
      </c>
      <c r="M10" s="58">
        <v>5</v>
      </c>
      <c r="N10" s="82">
        <v>0.90521327014218</v>
      </c>
      <c r="O10" s="82">
        <v>0.85365853658536595</v>
      </c>
      <c r="P10" s="82">
        <v>0.91304347826086996</v>
      </c>
      <c r="Q10" s="82">
        <v>0.92797118847538995</v>
      </c>
      <c r="R10" s="82">
        <v>0.87368421052631595</v>
      </c>
      <c r="S10" s="82">
        <v>2.7E-2</v>
      </c>
      <c r="T10" s="82">
        <v>7.4999999999999997E-2</v>
      </c>
      <c r="U10" s="82">
        <v>4.4999999999999998E-2</v>
      </c>
      <c r="V10" s="82">
        <v>6.2E-2</v>
      </c>
      <c r="W10" s="82">
        <v>7.1999999999999995E-2</v>
      </c>
      <c r="X10" s="83">
        <f t="shared" si="0"/>
        <v>1.0800000000000001E-2</v>
      </c>
      <c r="Y10" s="83">
        <f t="shared" si="0"/>
        <v>0.03</v>
      </c>
      <c r="Z10" s="83">
        <f t="shared" si="0"/>
        <v>1.7999999999999999E-2</v>
      </c>
      <c r="AA10" s="83">
        <f t="shared" si="0"/>
        <v>2.4800000000000003E-2</v>
      </c>
      <c r="AB10" s="83">
        <f t="shared" si="0"/>
        <v>2.8799999999999999E-2</v>
      </c>
      <c r="AC10" s="58">
        <v>5</v>
      </c>
      <c r="AD10" s="58">
        <v>137</v>
      </c>
      <c r="AE10" s="58">
        <v>5</v>
      </c>
      <c r="AF10" s="58">
        <v>1</v>
      </c>
      <c r="AG10" s="58">
        <v>5</v>
      </c>
      <c r="AH10" s="61">
        <v>5</v>
      </c>
      <c r="AI10" s="61">
        <v>137</v>
      </c>
    </row>
    <row r="11" spans="1:35" x14ac:dyDescent="0.25">
      <c r="A11" s="64" t="s">
        <v>9</v>
      </c>
      <c r="B11" s="61" t="s">
        <v>274</v>
      </c>
      <c r="C11" s="61"/>
      <c r="D11" s="58">
        <v>5</v>
      </c>
      <c r="E11" s="58">
        <v>5</v>
      </c>
      <c r="F11" s="58">
        <v>5</v>
      </c>
      <c r="G11" s="58">
        <v>5</v>
      </c>
      <c r="H11" s="58">
        <v>5</v>
      </c>
      <c r="I11" s="58">
        <v>5</v>
      </c>
      <c r="J11" s="58">
        <v>5</v>
      </c>
      <c r="K11" s="58">
        <v>5</v>
      </c>
      <c r="L11" s="58">
        <v>5</v>
      </c>
      <c r="M11" s="58">
        <v>5</v>
      </c>
      <c r="N11" s="82">
        <v>0.92753623188405798</v>
      </c>
      <c r="O11" s="82">
        <v>0.82352941176470595</v>
      </c>
      <c r="P11" s="82">
        <v>0.890625</v>
      </c>
      <c r="Q11" s="82">
        <v>0.908496732026144</v>
      </c>
      <c r="R11" s="82">
        <v>0.88038277511961704</v>
      </c>
      <c r="S11" s="82">
        <v>9.7999999999999997E-3</v>
      </c>
      <c r="T11" s="82">
        <v>2.5999999999999999E-2</v>
      </c>
      <c r="U11" s="82">
        <v>1.9E-2</v>
      </c>
      <c r="V11" s="82">
        <v>2.4E-2</v>
      </c>
      <c r="W11" s="82">
        <v>2.5999999999999999E-2</v>
      </c>
      <c r="X11" s="83">
        <f t="shared" si="0"/>
        <v>3.9199999999999999E-3</v>
      </c>
      <c r="Y11" s="83">
        <f t="shared" si="0"/>
        <v>1.04E-2</v>
      </c>
      <c r="Z11" s="83">
        <f t="shared" si="0"/>
        <v>7.6E-3</v>
      </c>
      <c r="AA11" s="83">
        <f t="shared" si="0"/>
        <v>9.6000000000000009E-3</v>
      </c>
      <c r="AB11" s="83">
        <f t="shared" si="0"/>
        <v>1.04E-2</v>
      </c>
      <c r="AC11" s="58">
        <v>5</v>
      </c>
      <c r="AD11" s="58">
        <v>221</v>
      </c>
      <c r="AE11" s="58">
        <v>5</v>
      </c>
      <c r="AF11" s="58"/>
      <c r="AG11" s="58">
        <v>5</v>
      </c>
      <c r="AH11" s="61">
        <v>5</v>
      </c>
      <c r="AI11" s="61">
        <v>221</v>
      </c>
    </row>
    <row r="12" spans="1:35" x14ac:dyDescent="0.25">
      <c r="A12" s="64" t="s">
        <v>10</v>
      </c>
      <c r="B12" s="61" t="s">
        <v>274</v>
      </c>
      <c r="C12" s="61"/>
      <c r="D12" s="58">
        <v>5</v>
      </c>
      <c r="E12" s="58">
        <v>5</v>
      </c>
      <c r="F12" s="58">
        <v>5</v>
      </c>
      <c r="G12" s="58">
        <v>5</v>
      </c>
      <c r="H12" s="58">
        <v>5</v>
      </c>
      <c r="I12" s="58">
        <v>5</v>
      </c>
      <c r="J12" s="58">
        <v>5</v>
      </c>
      <c r="K12" s="58">
        <v>5</v>
      </c>
      <c r="L12" s="58">
        <v>5</v>
      </c>
      <c r="M12" s="58">
        <v>5</v>
      </c>
      <c r="N12" s="82">
        <v>0.90184049079754602</v>
      </c>
      <c r="O12" s="82">
        <v>0.89376053962900504</v>
      </c>
      <c r="P12" s="82">
        <v>0.92254901960784297</v>
      </c>
      <c r="Q12" s="82">
        <v>0.92845528455284598</v>
      </c>
      <c r="R12" s="82">
        <v>0.88405797101449302</v>
      </c>
      <c r="S12" s="82">
        <v>1.6E-2</v>
      </c>
      <c r="T12" s="82">
        <v>0.05</v>
      </c>
      <c r="U12" s="82">
        <v>2.7E-2</v>
      </c>
      <c r="V12" s="82">
        <v>3.6999999999999998E-2</v>
      </c>
      <c r="W12" s="82">
        <v>4.3999999999999997E-2</v>
      </c>
      <c r="X12" s="83">
        <f t="shared" si="0"/>
        <v>6.4000000000000003E-3</v>
      </c>
      <c r="Y12" s="83">
        <f t="shared" si="0"/>
        <v>2.0000000000000004E-2</v>
      </c>
      <c r="Z12" s="83">
        <f t="shared" si="0"/>
        <v>1.0800000000000001E-2</v>
      </c>
      <c r="AA12" s="83">
        <f t="shared" si="0"/>
        <v>1.4800000000000001E-2</v>
      </c>
      <c r="AB12" s="83">
        <f t="shared" si="0"/>
        <v>1.7600000000000001E-2</v>
      </c>
      <c r="AC12" s="58">
        <v>5</v>
      </c>
      <c r="AD12" s="58">
        <v>206</v>
      </c>
      <c r="AE12" s="58">
        <v>5</v>
      </c>
      <c r="AF12" s="58"/>
      <c r="AG12" s="58">
        <v>5</v>
      </c>
      <c r="AH12" s="61">
        <v>5</v>
      </c>
      <c r="AI12" s="61">
        <v>206</v>
      </c>
    </row>
    <row r="13" spans="1:35" x14ac:dyDescent="0.25">
      <c r="A13" s="64" t="s">
        <v>11</v>
      </c>
      <c r="B13" s="61" t="s">
        <v>274</v>
      </c>
      <c r="C13" s="61"/>
      <c r="D13" s="58">
        <v>5</v>
      </c>
      <c r="E13" s="58">
        <v>5</v>
      </c>
      <c r="F13" s="58">
        <v>5</v>
      </c>
      <c r="G13" s="58">
        <v>5</v>
      </c>
      <c r="H13" s="58">
        <v>5</v>
      </c>
      <c r="I13" s="58">
        <v>5</v>
      </c>
      <c r="J13" s="58">
        <v>5</v>
      </c>
      <c r="K13" s="58">
        <v>5</v>
      </c>
      <c r="L13" s="58">
        <v>5</v>
      </c>
      <c r="M13" s="58">
        <v>5</v>
      </c>
      <c r="N13" s="82">
        <v>0.98969072164948502</v>
      </c>
      <c r="O13" s="82">
        <v>0.98540145985401395</v>
      </c>
      <c r="P13" s="82">
        <v>0.95212765957446799</v>
      </c>
      <c r="Q13" s="82">
        <v>0.93488372093023298</v>
      </c>
      <c r="R13" s="82">
        <v>0.93722466960352402</v>
      </c>
      <c r="S13" s="82">
        <v>2.7999999999999998E-4</v>
      </c>
      <c r="T13" s="82">
        <v>5.8999999999999999E-3</v>
      </c>
      <c r="U13" s="82">
        <v>2.8E-3</v>
      </c>
      <c r="V13" s="82">
        <v>4.7999999999999996E-3</v>
      </c>
      <c r="W13" s="82">
        <v>5.7999999999999996E-3</v>
      </c>
      <c r="X13" s="83">
        <f t="shared" si="0"/>
        <v>1.12E-4</v>
      </c>
      <c r="Y13" s="83">
        <f t="shared" si="0"/>
        <v>2.3600000000000001E-3</v>
      </c>
      <c r="Z13" s="83">
        <f t="shared" si="0"/>
        <v>1.1200000000000001E-3</v>
      </c>
      <c r="AA13" s="83">
        <f t="shared" si="0"/>
        <v>1.9199999999999998E-3</v>
      </c>
      <c r="AB13" s="83">
        <f t="shared" si="0"/>
        <v>2.32E-3</v>
      </c>
      <c r="AC13" s="58">
        <v>5</v>
      </c>
      <c r="AD13" s="58">
        <v>237</v>
      </c>
      <c r="AE13" s="58">
        <v>5</v>
      </c>
      <c r="AF13" s="58">
        <v>5.0000000000000001E-4</v>
      </c>
      <c r="AG13" s="58">
        <v>5</v>
      </c>
      <c r="AH13" s="61">
        <v>5</v>
      </c>
      <c r="AI13" s="61">
        <v>237</v>
      </c>
    </row>
    <row r="14" spans="1:35" x14ac:dyDescent="0.25">
      <c r="A14" s="64" t="s">
        <v>12</v>
      </c>
      <c r="B14" s="61" t="s">
        <v>274</v>
      </c>
      <c r="C14" s="61"/>
      <c r="D14" s="58">
        <v>5</v>
      </c>
      <c r="E14" s="58">
        <v>5</v>
      </c>
      <c r="F14" s="58">
        <v>5</v>
      </c>
      <c r="G14" s="58">
        <v>5</v>
      </c>
      <c r="H14" s="58">
        <v>5</v>
      </c>
      <c r="I14" s="58">
        <v>5</v>
      </c>
      <c r="J14" s="58">
        <v>5</v>
      </c>
      <c r="K14" s="58">
        <v>5</v>
      </c>
      <c r="L14" s="58">
        <v>5</v>
      </c>
      <c r="M14" s="58">
        <v>5</v>
      </c>
      <c r="N14" s="82">
        <v>0.93203883495145601</v>
      </c>
      <c r="O14" s="82">
        <v>0.922115384615385</v>
      </c>
      <c r="P14" s="82">
        <v>0.92718446601941695</v>
      </c>
      <c r="Q14" s="82">
        <v>0.93043478260869505</v>
      </c>
      <c r="R14" s="82">
        <v>0.88959999999999995</v>
      </c>
      <c r="S14" s="82">
        <v>8.2000000000000007E-3</v>
      </c>
      <c r="T14" s="82">
        <v>4.2000000000000003E-2</v>
      </c>
      <c r="U14" s="82">
        <v>2.3E-2</v>
      </c>
      <c r="V14" s="82">
        <v>3.1E-2</v>
      </c>
      <c r="W14" s="82">
        <v>3.6999999999999998E-2</v>
      </c>
      <c r="X14" s="83">
        <f t="shared" si="0"/>
        <v>3.2800000000000004E-3</v>
      </c>
      <c r="Y14" s="83">
        <f t="shared" si="0"/>
        <v>1.6800000000000002E-2</v>
      </c>
      <c r="Z14" s="83">
        <f t="shared" si="0"/>
        <v>9.1999999999999998E-3</v>
      </c>
      <c r="AA14" s="83">
        <f t="shared" si="0"/>
        <v>1.2400000000000001E-2</v>
      </c>
      <c r="AB14" s="83">
        <f t="shared" si="0"/>
        <v>1.4800000000000001E-2</v>
      </c>
      <c r="AC14" s="58">
        <v>5</v>
      </c>
      <c r="AD14" s="58">
        <v>233</v>
      </c>
      <c r="AE14" s="58">
        <v>5</v>
      </c>
      <c r="AF14" s="58">
        <v>5.0000000000000001E-4</v>
      </c>
      <c r="AG14" s="58">
        <v>5</v>
      </c>
      <c r="AH14" s="61">
        <v>5</v>
      </c>
      <c r="AI14" s="61">
        <v>233</v>
      </c>
    </row>
    <row r="15" spans="1:35" x14ac:dyDescent="0.25">
      <c r="A15" s="64" t="s">
        <v>13</v>
      </c>
      <c r="B15" s="61" t="s">
        <v>274</v>
      </c>
      <c r="C15" s="61"/>
      <c r="D15" s="58">
        <v>5</v>
      </c>
      <c r="E15" s="58">
        <v>5</v>
      </c>
      <c r="F15" s="58">
        <v>5</v>
      </c>
      <c r="G15" s="58">
        <v>5</v>
      </c>
      <c r="H15" s="58">
        <v>5</v>
      </c>
      <c r="I15" s="58">
        <v>5</v>
      </c>
      <c r="J15" s="58">
        <v>5</v>
      </c>
      <c r="K15" s="58">
        <v>5</v>
      </c>
      <c r="L15" s="58">
        <v>5</v>
      </c>
      <c r="M15" s="58">
        <v>5</v>
      </c>
      <c r="N15" s="82">
        <v>0.9</v>
      </c>
      <c r="O15" s="82">
        <v>0.9</v>
      </c>
      <c r="P15" s="82">
        <v>0.9</v>
      </c>
      <c r="Q15" s="82">
        <v>0.9</v>
      </c>
      <c r="R15" s="82">
        <v>0.9</v>
      </c>
      <c r="S15" s="82">
        <v>0</v>
      </c>
      <c r="T15" s="82">
        <v>0</v>
      </c>
      <c r="U15" s="82">
        <v>0</v>
      </c>
      <c r="V15" s="82">
        <v>0</v>
      </c>
      <c r="W15" s="82">
        <v>0</v>
      </c>
      <c r="X15" s="83">
        <f t="shared" si="0"/>
        <v>0</v>
      </c>
      <c r="Y15" s="83">
        <f t="shared" si="0"/>
        <v>0</v>
      </c>
      <c r="Z15" s="83">
        <f t="shared" si="0"/>
        <v>0</v>
      </c>
      <c r="AA15" s="83">
        <f t="shared" si="0"/>
        <v>0</v>
      </c>
      <c r="AB15" s="83">
        <f t="shared" si="0"/>
        <v>0</v>
      </c>
      <c r="AC15" s="58">
        <v>5</v>
      </c>
      <c r="AD15" s="58">
        <v>209</v>
      </c>
      <c r="AE15" s="58">
        <v>5</v>
      </c>
      <c r="AF15" s="58">
        <v>0.2</v>
      </c>
      <c r="AG15" s="58">
        <v>5</v>
      </c>
      <c r="AH15" s="61">
        <v>5</v>
      </c>
      <c r="AI15" s="61">
        <v>209</v>
      </c>
    </row>
    <row r="16" spans="1:35" x14ac:dyDescent="0.25">
      <c r="A16" s="64" t="s">
        <v>14</v>
      </c>
      <c r="B16" s="61" t="s">
        <v>274</v>
      </c>
      <c r="C16" s="61"/>
      <c r="D16" s="58">
        <v>5</v>
      </c>
      <c r="E16" s="58">
        <v>5</v>
      </c>
      <c r="F16" s="58">
        <v>5</v>
      </c>
      <c r="G16" s="58">
        <v>5</v>
      </c>
      <c r="H16" s="58">
        <v>5</v>
      </c>
      <c r="I16" s="58">
        <v>5</v>
      </c>
      <c r="J16" s="58">
        <v>5</v>
      </c>
      <c r="K16" s="58">
        <v>5</v>
      </c>
      <c r="L16" s="58">
        <v>5</v>
      </c>
      <c r="M16" s="58">
        <v>5</v>
      </c>
      <c r="N16" s="82">
        <v>1</v>
      </c>
      <c r="O16" s="82">
        <v>0.94642857142857095</v>
      </c>
      <c r="P16" s="82">
        <v>0.97425742574257401</v>
      </c>
      <c r="Q16" s="82">
        <v>0.94932432432432401</v>
      </c>
      <c r="R16" s="82">
        <v>0.94444444444444398</v>
      </c>
      <c r="S16" s="82">
        <v>9.9999999999999995E-8</v>
      </c>
      <c r="T16" s="82">
        <v>4.4000000000000002E-6</v>
      </c>
      <c r="U16" s="82">
        <v>2.3999999999999999E-6</v>
      </c>
      <c r="V16" s="82">
        <v>4.0999999999999997E-6</v>
      </c>
      <c r="W16" s="82">
        <v>4.0999999999999997E-6</v>
      </c>
      <c r="X16" s="83">
        <f t="shared" si="0"/>
        <v>4.0000000000000001E-8</v>
      </c>
      <c r="Y16" s="83">
        <f t="shared" si="0"/>
        <v>1.7600000000000001E-6</v>
      </c>
      <c r="Z16" s="83">
        <f t="shared" si="0"/>
        <v>9.5999999999999991E-7</v>
      </c>
      <c r="AA16" s="83">
        <f t="shared" si="0"/>
        <v>1.64E-6</v>
      </c>
      <c r="AB16" s="83">
        <f t="shared" si="0"/>
        <v>1.64E-6</v>
      </c>
      <c r="AC16" s="58">
        <v>5</v>
      </c>
      <c r="AD16" s="58">
        <v>210</v>
      </c>
      <c r="AE16" s="58">
        <v>5</v>
      </c>
      <c r="AF16" s="58">
        <v>0.2</v>
      </c>
      <c r="AG16" s="58">
        <v>5</v>
      </c>
      <c r="AH16" s="61">
        <v>5</v>
      </c>
      <c r="AI16" s="61">
        <v>210</v>
      </c>
    </row>
    <row r="17" spans="1:35" x14ac:dyDescent="0.25">
      <c r="A17" s="64" t="s">
        <v>15</v>
      </c>
      <c r="B17" s="61" t="s">
        <v>274</v>
      </c>
      <c r="C17" s="61"/>
      <c r="D17" s="58">
        <v>5</v>
      </c>
      <c r="E17" s="58">
        <v>5</v>
      </c>
      <c r="F17" s="58">
        <v>5</v>
      </c>
      <c r="G17" s="58">
        <v>5</v>
      </c>
      <c r="H17" s="58">
        <v>5</v>
      </c>
      <c r="I17" s="58">
        <v>5</v>
      </c>
      <c r="J17" s="58">
        <v>5</v>
      </c>
      <c r="K17" s="58">
        <v>5</v>
      </c>
      <c r="L17" s="58">
        <v>5</v>
      </c>
      <c r="M17" s="58">
        <v>5</v>
      </c>
      <c r="N17" s="82">
        <v>0.901685393258427</v>
      </c>
      <c r="O17" s="82">
        <v>0.92436974789916004</v>
      </c>
      <c r="P17" s="82">
        <v>0.92558139534883699</v>
      </c>
      <c r="Q17" s="82">
        <v>0.9296875</v>
      </c>
      <c r="R17" s="82">
        <v>0.87916666666666698</v>
      </c>
      <c r="S17" s="82">
        <v>1.4999999999999999E-2</v>
      </c>
      <c r="T17" s="82">
        <v>4.9000000000000002E-2</v>
      </c>
      <c r="U17" s="82">
        <v>2.8000000000000001E-2</v>
      </c>
      <c r="V17" s="82">
        <v>3.6999999999999998E-2</v>
      </c>
      <c r="W17" s="82">
        <v>4.3999999999999997E-2</v>
      </c>
      <c r="X17" s="83">
        <f t="shared" si="0"/>
        <v>6.0000000000000001E-3</v>
      </c>
      <c r="Y17" s="83">
        <f t="shared" si="0"/>
        <v>1.9600000000000003E-2</v>
      </c>
      <c r="Z17" s="83">
        <f t="shared" si="0"/>
        <v>1.1200000000000002E-2</v>
      </c>
      <c r="AA17" s="83">
        <f t="shared" si="0"/>
        <v>1.4800000000000001E-2</v>
      </c>
      <c r="AB17" s="83">
        <f t="shared" si="0"/>
        <v>1.7600000000000001E-2</v>
      </c>
      <c r="AC17" s="58">
        <v>5</v>
      </c>
      <c r="AD17" s="58">
        <v>214</v>
      </c>
      <c r="AE17" s="58">
        <v>5</v>
      </c>
      <c r="AF17" s="58">
        <v>0.2</v>
      </c>
      <c r="AG17" s="58">
        <v>5</v>
      </c>
      <c r="AH17" s="61">
        <v>5</v>
      </c>
      <c r="AI17" s="61">
        <v>214</v>
      </c>
    </row>
    <row r="18" spans="1:35" x14ac:dyDescent="0.25">
      <c r="A18" s="64" t="s">
        <v>16</v>
      </c>
      <c r="B18" s="61" t="s">
        <v>274</v>
      </c>
      <c r="C18" s="61"/>
      <c r="D18" s="58">
        <v>5</v>
      </c>
      <c r="E18" s="58">
        <v>5</v>
      </c>
      <c r="F18" s="58">
        <v>5</v>
      </c>
      <c r="G18" s="58">
        <v>5</v>
      </c>
      <c r="H18" s="58">
        <v>5</v>
      </c>
      <c r="I18" s="58">
        <v>5</v>
      </c>
      <c r="J18" s="58">
        <v>5</v>
      </c>
      <c r="K18" s="58">
        <v>5</v>
      </c>
      <c r="L18" s="58">
        <v>5</v>
      </c>
      <c r="M18" s="58">
        <v>5</v>
      </c>
      <c r="N18" s="82">
        <v>0.88135593220339004</v>
      </c>
      <c r="O18" s="82">
        <v>0.93612334801762098</v>
      </c>
      <c r="P18" s="82">
        <v>0.93633952254641895</v>
      </c>
      <c r="Q18" s="82">
        <v>0.93013100436681195</v>
      </c>
      <c r="R18" s="82">
        <v>0.94466403162055301</v>
      </c>
      <c r="S18" s="82">
        <v>0.03</v>
      </c>
      <c r="T18" s="82">
        <v>9.5000000000000001E-2</v>
      </c>
      <c r="U18" s="82">
        <v>4.8000000000000001E-2</v>
      </c>
      <c r="V18" s="82">
        <v>6.9000000000000006E-2</v>
      </c>
      <c r="W18" s="82">
        <v>8.2000000000000003E-2</v>
      </c>
      <c r="X18" s="83">
        <f t="shared" ref="X18:AB30" si="1">0.4*S18</f>
        <v>1.2E-2</v>
      </c>
      <c r="Y18" s="83">
        <f t="shared" si="1"/>
        <v>3.8000000000000006E-2</v>
      </c>
      <c r="Z18" s="83">
        <f t="shared" si="1"/>
        <v>1.9200000000000002E-2</v>
      </c>
      <c r="AA18" s="83">
        <f t="shared" si="1"/>
        <v>2.7600000000000003E-2</v>
      </c>
      <c r="AB18" s="83">
        <f t="shared" si="1"/>
        <v>3.2800000000000003E-2</v>
      </c>
      <c r="AC18" s="58">
        <v>5</v>
      </c>
      <c r="AD18" s="58">
        <v>210</v>
      </c>
      <c r="AE18" s="58">
        <v>5</v>
      </c>
      <c r="AF18" s="58"/>
      <c r="AG18" s="58">
        <v>5</v>
      </c>
      <c r="AH18" s="61">
        <v>5</v>
      </c>
      <c r="AI18" s="61">
        <v>210</v>
      </c>
    </row>
    <row r="19" spans="1:35" x14ac:dyDescent="0.25">
      <c r="A19" s="64" t="s">
        <v>17</v>
      </c>
      <c r="B19" s="61" t="s">
        <v>274</v>
      </c>
      <c r="C19" s="61"/>
      <c r="D19" s="58">
        <v>5</v>
      </c>
      <c r="E19" s="58">
        <v>5</v>
      </c>
      <c r="F19" s="58">
        <v>5</v>
      </c>
      <c r="G19" s="58">
        <v>5</v>
      </c>
      <c r="H19" s="58">
        <v>5</v>
      </c>
      <c r="I19" s="58">
        <v>5</v>
      </c>
      <c r="J19" s="58">
        <v>5</v>
      </c>
      <c r="K19" s="58">
        <v>5</v>
      </c>
      <c r="L19" s="58">
        <v>5</v>
      </c>
      <c r="M19" s="58">
        <v>5</v>
      </c>
      <c r="N19" s="82">
        <v>0.87991266375545796</v>
      </c>
      <c r="O19" s="82">
        <v>0.93714285714285706</v>
      </c>
      <c r="P19" s="82">
        <v>0.93493150684931503</v>
      </c>
      <c r="Q19" s="82">
        <v>0.93220338983050799</v>
      </c>
      <c r="R19" s="82">
        <v>0.94871794871794901</v>
      </c>
      <c r="S19" s="82">
        <v>2.9000000000000001E-2</v>
      </c>
      <c r="T19" s="82">
        <v>9.2999999999999999E-2</v>
      </c>
      <c r="U19" s="82">
        <v>4.7E-2</v>
      </c>
      <c r="V19" s="82">
        <v>6.8000000000000005E-2</v>
      </c>
      <c r="W19" s="82">
        <v>0.08</v>
      </c>
      <c r="X19" s="83">
        <f t="shared" si="1"/>
        <v>1.1600000000000001E-2</v>
      </c>
      <c r="Y19" s="83">
        <f t="shared" si="1"/>
        <v>3.7200000000000004E-2</v>
      </c>
      <c r="Z19" s="83">
        <f t="shared" si="1"/>
        <v>1.8800000000000001E-2</v>
      </c>
      <c r="AA19" s="83">
        <f t="shared" si="1"/>
        <v>2.7200000000000002E-2</v>
      </c>
      <c r="AB19" s="83">
        <f t="shared" si="1"/>
        <v>3.2000000000000001E-2</v>
      </c>
      <c r="AC19" s="58">
        <v>5</v>
      </c>
      <c r="AD19" s="58">
        <v>213</v>
      </c>
      <c r="AE19" s="58">
        <v>5</v>
      </c>
      <c r="AF19" s="58"/>
      <c r="AG19" s="58">
        <v>5</v>
      </c>
      <c r="AH19" s="61">
        <v>5</v>
      </c>
      <c r="AI19" s="61">
        <v>213</v>
      </c>
    </row>
    <row r="20" spans="1:35" x14ac:dyDescent="0.25">
      <c r="A20" s="64" t="s">
        <v>18</v>
      </c>
      <c r="B20" s="61" t="s">
        <v>274</v>
      </c>
      <c r="C20" s="61"/>
      <c r="D20" s="58">
        <v>5</v>
      </c>
      <c r="E20" s="58">
        <v>5</v>
      </c>
      <c r="F20" s="58">
        <v>5</v>
      </c>
      <c r="G20" s="58">
        <v>5</v>
      </c>
      <c r="H20" s="58">
        <v>5</v>
      </c>
      <c r="I20" s="58">
        <v>5</v>
      </c>
      <c r="J20" s="58">
        <v>5</v>
      </c>
      <c r="K20" s="58">
        <v>5</v>
      </c>
      <c r="L20" s="58">
        <v>5</v>
      </c>
      <c r="M20" s="58">
        <v>5</v>
      </c>
      <c r="N20" s="82">
        <v>0.87920792079207899</v>
      </c>
      <c r="O20" s="82">
        <v>0.93298969072164994</v>
      </c>
      <c r="P20" s="82">
        <v>0.93633540372670798</v>
      </c>
      <c r="Q20" s="82">
        <v>0.930946291560102</v>
      </c>
      <c r="R20" s="82">
        <v>0.94444444444444398</v>
      </c>
      <c r="S20" s="82">
        <v>0.03</v>
      </c>
      <c r="T20" s="82">
        <v>9.5000000000000001E-2</v>
      </c>
      <c r="U20" s="82">
        <v>4.8000000000000001E-2</v>
      </c>
      <c r="V20" s="82">
        <v>6.9000000000000006E-2</v>
      </c>
      <c r="W20" s="82">
        <v>8.1000000000000003E-2</v>
      </c>
      <c r="X20" s="83">
        <f t="shared" si="1"/>
        <v>1.2E-2</v>
      </c>
      <c r="Y20" s="83">
        <f t="shared" si="1"/>
        <v>3.8000000000000006E-2</v>
      </c>
      <c r="Z20" s="83">
        <f t="shared" si="1"/>
        <v>1.9200000000000002E-2</v>
      </c>
      <c r="AA20" s="83">
        <f t="shared" si="1"/>
        <v>2.7600000000000003E-2</v>
      </c>
      <c r="AB20" s="83">
        <f t="shared" si="1"/>
        <v>3.2400000000000005E-2</v>
      </c>
      <c r="AC20" s="58">
        <v>5</v>
      </c>
      <c r="AD20" s="58">
        <v>214</v>
      </c>
      <c r="AE20" s="58">
        <v>5</v>
      </c>
      <c r="AF20" s="58"/>
      <c r="AG20" s="58">
        <v>5</v>
      </c>
      <c r="AH20" s="61">
        <v>5</v>
      </c>
      <c r="AI20" s="61">
        <v>214</v>
      </c>
    </row>
    <row r="21" spans="1:35" x14ac:dyDescent="0.25">
      <c r="A21" s="64" t="s">
        <v>19</v>
      </c>
      <c r="B21" s="61" t="s">
        <v>274</v>
      </c>
      <c r="C21" s="61"/>
      <c r="D21" s="58">
        <v>5</v>
      </c>
      <c r="E21" s="58">
        <v>5</v>
      </c>
      <c r="F21" s="58">
        <v>5</v>
      </c>
      <c r="G21" s="58">
        <v>5</v>
      </c>
      <c r="H21" s="58">
        <v>5</v>
      </c>
      <c r="I21" s="58">
        <v>5</v>
      </c>
      <c r="J21" s="58">
        <v>5</v>
      </c>
      <c r="K21" s="58">
        <v>5</v>
      </c>
      <c r="L21" s="58">
        <v>5</v>
      </c>
      <c r="M21" s="58">
        <v>5</v>
      </c>
      <c r="N21" s="82">
        <v>0.9</v>
      </c>
      <c r="O21" s="82">
        <v>0.9</v>
      </c>
      <c r="P21" s="82">
        <v>0.9</v>
      </c>
      <c r="Q21" s="82">
        <v>0.9</v>
      </c>
      <c r="R21" s="82">
        <v>0.9</v>
      </c>
      <c r="S21" s="82">
        <v>0</v>
      </c>
      <c r="T21" s="82">
        <v>0</v>
      </c>
      <c r="U21" s="82">
        <v>0</v>
      </c>
      <c r="V21" s="82">
        <v>0</v>
      </c>
      <c r="W21" s="82">
        <v>0</v>
      </c>
      <c r="X21" s="83">
        <f t="shared" si="1"/>
        <v>0</v>
      </c>
      <c r="Y21" s="83">
        <f t="shared" si="1"/>
        <v>0</v>
      </c>
      <c r="Z21" s="83">
        <f t="shared" si="1"/>
        <v>0</v>
      </c>
      <c r="AA21" s="83">
        <f t="shared" si="1"/>
        <v>0</v>
      </c>
      <c r="AB21" s="83">
        <f t="shared" si="1"/>
        <v>0</v>
      </c>
      <c r="AC21" s="58">
        <v>5</v>
      </c>
      <c r="AD21" s="58">
        <v>218</v>
      </c>
      <c r="AE21" s="58">
        <v>5</v>
      </c>
      <c r="AF21" s="58"/>
      <c r="AG21" s="58">
        <v>5</v>
      </c>
      <c r="AH21" s="61">
        <v>5</v>
      </c>
      <c r="AI21" s="61">
        <v>218</v>
      </c>
    </row>
    <row r="22" spans="1:35" x14ac:dyDescent="0.25">
      <c r="A22" s="64" t="s">
        <v>20</v>
      </c>
      <c r="B22" s="61" t="s">
        <v>274</v>
      </c>
      <c r="C22" s="61"/>
      <c r="D22" s="58">
        <v>5</v>
      </c>
      <c r="E22" s="58">
        <v>5</v>
      </c>
      <c r="F22" s="58">
        <v>5</v>
      </c>
      <c r="G22" s="58">
        <v>5</v>
      </c>
      <c r="H22" s="58">
        <v>5</v>
      </c>
      <c r="I22" s="58">
        <v>5</v>
      </c>
      <c r="J22" s="58">
        <v>5</v>
      </c>
      <c r="K22" s="58">
        <v>5</v>
      </c>
      <c r="L22" s="58">
        <v>5</v>
      </c>
      <c r="M22" s="58">
        <v>5</v>
      </c>
      <c r="N22" s="82">
        <v>0.98748261474269805</v>
      </c>
      <c r="O22" s="82">
        <v>0.86834733893557403</v>
      </c>
      <c r="P22" s="82">
        <v>0.98884758364312197</v>
      </c>
      <c r="Q22" s="82">
        <v>0.95495495495495497</v>
      </c>
      <c r="R22" s="82">
        <v>0.95760598503740701</v>
      </c>
      <c r="S22" s="82">
        <v>4.1000000000000003E-9</v>
      </c>
      <c r="T22" s="82">
        <v>2.4E-8</v>
      </c>
      <c r="U22" s="82">
        <v>2.3000000000000001E-8</v>
      </c>
      <c r="V22" s="82">
        <v>3.1E-8</v>
      </c>
      <c r="W22" s="82">
        <v>2.9999999999999997E-8</v>
      </c>
      <c r="X22" s="83">
        <f t="shared" si="1"/>
        <v>1.6400000000000001E-9</v>
      </c>
      <c r="Y22" s="83">
        <f t="shared" si="1"/>
        <v>9.5999999999999999E-9</v>
      </c>
      <c r="Z22" s="83">
        <f t="shared" si="1"/>
        <v>9.2000000000000013E-9</v>
      </c>
      <c r="AA22" s="83">
        <f t="shared" si="1"/>
        <v>1.24E-8</v>
      </c>
      <c r="AB22" s="83">
        <f t="shared" si="1"/>
        <v>1.2E-8</v>
      </c>
      <c r="AC22" s="58">
        <v>5</v>
      </c>
      <c r="AD22" s="58">
        <v>225</v>
      </c>
      <c r="AE22" s="58">
        <v>5</v>
      </c>
      <c r="AF22" s="58">
        <v>0.2</v>
      </c>
      <c r="AG22" s="58">
        <v>5</v>
      </c>
      <c r="AH22" s="61">
        <v>5</v>
      </c>
      <c r="AI22" s="61">
        <v>225</v>
      </c>
    </row>
    <row r="23" spans="1:35" x14ac:dyDescent="0.25">
      <c r="A23" s="66" t="s">
        <v>21</v>
      </c>
      <c r="B23" s="61" t="s">
        <v>261</v>
      </c>
      <c r="C23" s="61">
        <v>1</v>
      </c>
      <c r="D23" s="58">
        <v>5</v>
      </c>
      <c r="E23" s="58">
        <v>5</v>
      </c>
      <c r="F23" s="58">
        <v>5</v>
      </c>
      <c r="G23" s="58">
        <v>5</v>
      </c>
      <c r="H23" s="58">
        <v>5</v>
      </c>
      <c r="I23" s="58">
        <v>5</v>
      </c>
      <c r="J23" s="58">
        <v>5</v>
      </c>
      <c r="K23" s="58">
        <v>5</v>
      </c>
      <c r="L23" s="58">
        <v>5</v>
      </c>
      <c r="M23" s="58">
        <v>5</v>
      </c>
      <c r="N23" s="82">
        <v>0.927927927927928</v>
      </c>
      <c r="O23" s="82">
        <v>0.82729805013927604</v>
      </c>
      <c r="P23" s="82">
        <v>0.88145896656534894</v>
      </c>
      <c r="Q23" s="82">
        <v>0.89258312020460395</v>
      </c>
      <c r="R23" s="82">
        <v>0.88349514563106801</v>
      </c>
      <c r="S23" s="82">
        <v>3.5000000000000003E-2</v>
      </c>
      <c r="T23" s="82">
        <v>0.11</v>
      </c>
      <c r="U23" s="82">
        <v>5.8000000000000003E-2</v>
      </c>
      <c r="V23" s="82">
        <v>8.1000000000000003E-2</v>
      </c>
      <c r="W23" s="82">
        <v>0.1</v>
      </c>
      <c r="X23" s="83">
        <f t="shared" si="1"/>
        <v>1.4000000000000002E-2</v>
      </c>
      <c r="Y23" s="83">
        <f t="shared" si="1"/>
        <v>4.4000000000000004E-2</v>
      </c>
      <c r="Z23" s="83">
        <f t="shared" si="1"/>
        <v>2.3200000000000002E-2</v>
      </c>
      <c r="AA23" s="83">
        <f t="shared" si="1"/>
        <v>3.2400000000000005E-2</v>
      </c>
      <c r="AB23" s="83">
        <f t="shared" si="1"/>
        <v>4.0000000000000008E-2</v>
      </c>
      <c r="AC23" s="58">
        <v>5</v>
      </c>
      <c r="AD23" s="58">
        <v>226</v>
      </c>
      <c r="AE23" s="58">
        <v>5</v>
      </c>
      <c r="AF23" s="58">
        <v>0.2</v>
      </c>
      <c r="AG23" s="58">
        <v>5</v>
      </c>
      <c r="AH23" s="61">
        <v>5</v>
      </c>
      <c r="AI23" s="61">
        <v>226</v>
      </c>
    </row>
    <row r="24" spans="1:35" x14ac:dyDescent="0.25">
      <c r="A24" s="64" t="s">
        <v>22</v>
      </c>
      <c r="B24" s="61" t="s">
        <v>274</v>
      </c>
      <c r="C24" s="61"/>
      <c r="D24" s="58">
        <v>5</v>
      </c>
      <c r="E24" s="58">
        <v>5</v>
      </c>
      <c r="F24" s="58">
        <v>5</v>
      </c>
      <c r="G24" s="58">
        <v>5</v>
      </c>
      <c r="H24" s="58">
        <v>5</v>
      </c>
      <c r="I24" s="58">
        <v>5</v>
      </c>
      <c r="J24" s="58">
        <v>5</v>
      </c>
      <c r="K24" s="58">
        <v>5</v>
      </c>
      <c r="L24" s="58">
        <v>5</v>
      </c>
      <c r="M24" s="58">
        <v>5</v>
      </c>
      <c r="N24" s="82">
        <v>0.886075949367089</v>
      </c>
      <c r="O24" s="82">
        <v>0.91340782122904995</v>
      </c>
      <c r="P24" s="82">
        <v>0.93388429752066104</v>
      </c>
      <c r="Q24" s="82">
        <v>0.91913746630727799</v>
      </c>
      <c r="R24" s="82">
        <v>0.95499999999999996</v>
      </c>
      <c r="S24" s="82">
        <v>2.5999999999999999E-2</v>
      </c>
      <c r="T24" s="82">
        <v>7.5999999999999998E-2</v>
      </c>
      <c r="U24" s="82">
        <v>4.1000000000000002E-2</v>
      </c>
      <c r="V24" s="82">
        <v>5.8999999999999997E-2</v>
      </c>
      <c r="W24" s="82">
        <v>6.8000000000000005E-2</v>
      </c>
      <c r="X24" s="83">
        <f t="shared" si="1"/>
        <v>1.04E-2</v>
      </c>
      <c r="Y24" s="83">
        <f t="shared" si="1"/>
        <v>3.04E-2</v>
      </c>
      <c r="Z24" s="83">
        <f t="shared" si="1"/>
        <v>1.6400000000000001E-2</v>
      </c>
      <c r="AA24" s="83">
        <f t="shared" si="1"/>
        <v>2.3599999999999999E-2</v>
      </c>
      <c r="AB24" s="83">
        <f t="shared" si="1"/>
        <v>2.7200000000000002E-2</v>
      </c>
      <c r="AC24" s="58">
        <v>5</v>
      </c>
      <c r="AD24" s="58">
        <v>218</v>
      </c>
      <c r="AE24" s="58">
        <v>5</v>
      </c>
      <c r="AF24" s="58"/>
      <c r="AG24" s="58">
        <v>5</v>
      </c>
      <c r="AH24" s="61">
        <v>5</v>
      </c>
      <c r="AI24" s="61">
        <v>218</v>
      </c>
    </row>
    <row r="25" spans="1:35" x14ac:dyDescent="0.25">
      <c r="A25" s="66" t="s">
        <v>23</v>
      </c>
      <c r="B25" s="61" t="s">
        <v>261</v>
      </c>
      <c r="C25" s="61">
        <v>1</v>
      </c>
      <c r="D25" s="58">
        <v>5</v>
      </c>
      <c r="E25" s="58">
        <v>5</v>
      </c>
      <c r="F25" s="58">
        <v>5</v>
      </c>
      <c r="G25" s="58">
        <v>5</v>
      </c>
      <c r="H25" s="58">
        <v>5</v>
      </c>
      <c r="I25" s="58">
        <v>5</v>
      </c>
      <c r="J25" s="58">
        <v>5</v>
      </c>
      <c r="K25" s="58">
        <v>5</v>
      </c>
      <c r="L25" s="58">
        <v>5</v>
      </c>
      <c r="M25" s="58">
        <v>5</v>
      </c>
      <c r="N25" s="82">
        <v>0.881287726358149</v>
      </c>
      <c r="O25" s="82">
        <v>0.94318181818181801</v>
      </c>
      <c r="P25" s="82">
        <v>0.93949044585987296</v>
      </c>
      <c r="Q25" s="82">
        <v>0.93193717277486898</v>
      </c>
      <c r="R25" s="82">
        <v>0.91981132075471705</v>
      </c>
      <c r="S25" s="82">
        <v>2.1999999999999999E-2</v>
      </c>
      <c r="T25" s="82">
        <v>6.6000000000000003E-2</v>
      </c>
      <c r="U25" s="82">
        <v>3.6999999999999998E-2</v>
      </c>
      <c r="V25" s="82">
        <v>5.1999999999999998E-2</v>
      </c>
      <c r="W25" s="82">
        <v>5.8999999999999997E-2</v>
      </c>
      <c r="X25" s="83">
        <f t="shared" si="1"/>
        <v>8.8000000000000005E-3</v>
      </c>
      <c r="Y25" s="83">
        <f t="shared" si="1"/>
        <v>2.6400000000000003E-2</v>
      </c>
      <c r="Z25" s="83">
        <f t="shared" si="1"/>
        <v>1.4800000000000001E-2</v>
      </c>
      <c r="AA25" s="83">
        <f t="shared" si="1"/>
        <v>2.0799999999999999E-2</v>
      </c>
      <c r="AB25" s="83">
        <f t="shared" si="1"/>
        <v>2.3599999999999999E-2</v>
      </c>
      <c r="AC25" s="58">
        <v>5</v>
      </c>
      <c r="AD25" s="58">
        <v>222</v>
      </c>
      <c r="AE25" s="58">
        <v>5</v>
      </c>
      <c r="AF25" s="58"/>
      <c r="AG25" s="58">
        <v>5</v>
      </c>
      <c r="AH25" s="61">
        <v>5</v>
      </c>
      <c r="AI25" s="61">
        <v>222</v>
      </c>
    </row>
    <row r="26" spans="1:35" x14ac:dyDescent="0.25">
      <c r="A26" s="64" t="s">
        <v>24</v>
      </c>
      <c r="B26" s="61" t="s">
        <v>274</v>
      </c>
      <c r="C26" s="61"/>
      <c r="D26" s="58">
        <v>5</v>
      </c>
      <c r="E26" s="58">
        <v>5</v>
      </c>
      <c r="F26" s="58">
        <v>5</v>
      </c>
      <c r="G26" s="58">
        <v>5</v>
      </c>
      <c r="H26" s="58">
        <v>5</v>
      </c>
      <c r="I26" s="58">
        <v>5</v>
      </c>
      <c r="J26" s="58">
        <v>5</v>
      </c>
      <c r="K26" s="58">
        <v>5</v>
      </c>
      <c r="L26" s="58">
        <v>5</v>
      </c>
      <c r="M26" s="58">
        <v>5</v>
      </c>
      <c r="N26" s="82">
        <v>0.97538461538461496</v>
      </c>
      <c r="O26" s="82">
        <v>0.95145631067961201</v>
      </c>
      <c r="P26" s="82">
        <v>0.91964285714285698</v>
      </c>
      <c r="Q26" s="82">
        <v>0.91074681238615696</v>
      </c>
      <c r="R26" s="82">
        <v>0.91954022988505801</v>
      </c>
      <c r="S26" s="82">
        <v>1.1000000000000001E-3</v>
      </c>
      <c r="T26" s="82">
        <v>1.2E-2</v>
      </c>
      <c r="U26" s="82">
        <v>6.7999999999999996E-3</v>
      </c>
      <c r="V26" s="82">
        <v>9.4999999999999998E-3</v>
      </c>
      <c r="W26" s="82">
        <v>1.0999999999999999E-2</v>
      </c>
      <c r="X26" s="83">
        <f t="shared" si="1"/>
        <v>4.4000000000000007E-4</v>
      </c>
      <c r="Y26" s="83">
        <f t="shared" si="1"/>
        <v>4.8000000000000004E-3</v>
      </c>
      <c r="Z26" s="83">
        <f t="shared" si="1"/>
        <v>2.7200000000000002E-3</v>
      </c>
      <c r="AA26" s="83">
        <f t="shared" si="1"/>
        <v>3.8E-3</v>
      </c>
      <c r="AB26" s="83">
        <f t="shared" si="1"/>
        <v>4.4000000000000003E-3</v>
      </c>
      <c r="AC26" s="58">
        <v>5</v>
      </c>
      <c r="AD26" s="58">
        <v>229</v>
      </c>
      <c r="AE26" s="58">
        <v>5</v>
      </c>
      <c r="AF26" s="58">
        <v>5.0000000000000001E-4</v>
      </c>
      <c r="AG26" s="58">
        <v>5</v>
      </c>
      <c r="AH26" s="61">
        <v>5</v>
      </c>
      <c r="AI26" s="61">
        <v>229</v>
      </c>
    </row>
    <row r="27" spans="1:35" x14ac:dyDescent="0.25">
      <c r="A27" s="64" t="s">
        <v>25</v>
      </c>
      <c r="B27" s="61" t="s">
        <v>274</v>
      </c>
      <c r="C27" s="61"/>
      <c r="D27" s="58">
        <v>5</v>
      </c>
      <c r="E27" s="58">
        <v>5</v>
      </c>
      <c r="F27" s="58">
        <v>5</v>
      </c>
      <c r="G27" s="58">
        <v>5</v>
      </c>
      <c r="H27" s="58">
        <v>5</v>
      </c>
      <c r="I27" s="58">
        <v>5</v>
      </c>
      <c r="J27" s="58">
        <v>5</v>
      </c>
      <c r="K27" s="58">
        <v>5</v>
      </c>
      <c r="L27" s="58">
        <v>5</v>
      </c>
      <c r="M27" s="58">
        <v>5</v>
      </c>
      <c r="N27" s="82">
        <v>0.94202898550724601</v>
      </c>
      <c r="O27" s="82">
        <v>0.96767241379310298</v>
      </c>
      <c r="P27" s="82">
        <v>0.91346153846153799</v>
      </c>
      <c r="Q27" s="82">
        <v>0.90301003344481601</v>
      </c>
      <c r="R27" s="82">
        <v>0.91029900332225899</v>
      </c>
      <c r="S27" s="82">
        <v>6.1999999999999998E-3</v>
      </c>
      <c r="T27" s="82">
        <v>5.6000000000000001E-2</v>
      </c>
      <c r="U27" s="82">
        <v>0.02</v>
      </c>
      <c r="V27" s="82">
        <v>3.3000000000000002E-2</v>
      </c>
      <c r="W27" s="82">
        <v>4.4999999999999998E-2</v>
      </c>
      <c r="X27" s="83">
        <f t="shared" si="1"/>
        <v>2.48E-3</v>
      </c>
      <c r="Y27" s="83">
        <f t="shared" si="1"/>
        <v>2.2400000000000003E-2</v>
      </c>
      <c r="Z27" s="83">
        <f t="shared" si="1"/>
        <v>8.0000000000000002E-3</v>
      </c>
      <c r="AA27" s="83">
        <f t="shared" si="1"/>
        <v>1.3200000000000002E-2</v>
      </c>
      <c r="AB27" s="83">
        <f t="shared" si="1"/>
        <v>1.7999999999999999E-2</v>
      </c>
      <c r="AC27" s="58">
        <v>5</v>
      </c>
      <c r="AD27" s="58">
        <v>206</v>
      </c>
      <c r="AE27" s="58">
        <v>5</v>
      </c>
      <c r="AF27" s="58"/>
      <c r="AG27" s="58">
        <v>5</v>
      </c>
      <c r="AH27" s="61">
        <v>5</v>
      </c>
      <c r="AI27" s="61">
        <v>206</v>
      </c>
    </row>
    <row r="28" spans="1:35" x14ac:dyDescent="0.25">
      <c r="A28" s="64" t="s">
        <v>26</v>
      </c>
      <c r="B28" s="61" t="s">
        <v>274</v>
      </c>
      <c r="C28" s="61"/>
      <c r="D28" s="58">
        <v>5</v>
      </c>
      <c r="E28" s="58">
        <v>5</v>
      </c>
      <c r="F28" s="58">
        <v>5</v>
      </c>
      <c r="G28" s="58">
        <v>5</v>
      </c>
      <c r="H28" s="58">
        <v>5</v>
      </c>
      <c r="I28" s="58">
        <v>5</v>
      </c>
      <c r="J28" s="58">
        <v>5</v>
      </c>
      <c r="K28" s="58">
        <v>5</v>
      </c>
      <c r="L28" s="58">
        <v>5</v>
      </c>
      <c r="M28" s="58">
        <v>5</v>
      </c>
      <c r="N28" s="82">
        <v>0.86776859504132198</v>
      </c>
      <c r="O28" s="82">
        <v>0.94199999999999995</v>
      </c>
      <c r="P28" s="82">
        <v>0.93081761006289299</v>
      </c>
      <c r="Q28" s="82">
        <v>0.94166666666666698</v>
      </c>
      <c r="R28" s="82">
        <v>0.91360294117647101</v>
      </c>
      <c r="S28" s="82">
        <v>3.5999999999999997E-2</v>
      </c>
      <c r="T28" s="82">
        <v>0.13</v>
      </c>
      <c r="U28" s="82">
        <v>5.8999999999999997E-2</v>
      </c>
      <c r="V28" s="82">
        <v>8.4000000000000005E-2</v>
      </c>
      <c r="W28" s="82">
        <v>0.1</v>
      </c>
      <c r="X28" s="83">
        <f t="shared" si="1"/>
        <v>1.44E-2</v>
      </c>
      <c r="Y28" s="83">
        <f t="shared" si="1"/>
        <v>5.2000000000000005E-2</v>
      </c>
      <c r="Z28" s="83">
        <f t="shared" si="1"/>
        <v>2.3599999999999999E-2</v>
      </c>
      <c r="AA28" s="83">
        <f t="shared" si="1"/>
        <v>3.3600000000000005E-2</v>
      </c>
      <c r="AB28" s="83">
        <f t="shared" si="1"/>
        <v>4.0000000000000008E-2</v>
      </c>
      <c r="AC28" s="58">
        <v>5</v>
      </c>
      <c r="AD28" s="58">
        <v>209</v>
      </c>
      <c r="AE28" s="58">
        <v>5</v>
      </c>
      <c r="AF28" s="58"/>
      <c r="AG28" s="58">
        <v>5</v>
      </c>
      <c r="AH28" s="61">
        <v>5</v>
      </c>
      <c r="AI28" s="61">
        <v>209</v>
      </c>
    </row>
    <row r="29" spans="1:35" x14ac:dyDescent="0.25">
      <c r="A29" s="64" t="s">
        <v>27</v>
      </c>
      <c r="B29" s="61" t="s">
        <v>274</v>
      </c>
      <c r="C29" s="61"/>
      <c r="D29" s="58">
        <v>5</v>
      </c>
      <c r="E29" s="58">
        <v>5</v>
      </c>
      <c r="F29" s="58">
        <v>5</v>
      </c>
      <c r="G29" s="58">
        <v>5</v>
      </c>
      <c r="H29" s="58">
        <v>5</v>
      </c>
      <c r="I29" s="58">
        <v>5</v>
      </c>
      <c r="J29" s="58">
        <v>5</v>
      </c>
      <c r="K29" s="58">
        <v>5</v>
      </c>
      <c r="L29" s="58">
        <v>5</v>
      </c>
      <c r="M29" s="58">
        <v>5</v>
      </c>
      <c r="N29" s="82">
        <v>0.87301587301587302</v>
      </c>
      <c r="O29" s="82">
        <v>0.93846153846153801</v>
      </c>
      <c r="P29" s="82">
        <v>0.94059405940594099</v>
      </c>
      <c r="Q29" s="82">
        <v>0.94308943089430897</v>
      </c>
      <c r="R29" s="82">
        <v>0.93390804597701205</v>
      </c>
      <c r="S29" s="82">
        <v>3.5999999999999997E-2</v>
      </c>
      <c r="T29" s="82">
        <v>0.12</v>
      </c>
      <c r="U29" s="82">
        <v>0.06</v>
      </c>
      <c r="V29" s="82">
        <v>8.4000000000000005E-2</v>
      </c>
      <c r="W29" s="82">
        <v>0.1</v>
      </c>
      <c r="X29" s="83">
        <f t="shared" si="1"/>
        <v>1.44E-2</v>
      </c>
      <c r="Y29" s="83">
        <f t="shared" si="1"/>
        <v>4.8000000000000001E-2</v>
      </c>
      <c r="Z29" s="83">
        <f t="shared" si="1"/>
        <v>2.4E-2</v>
      </c>
      <c r="AA29" s="83">
        <f t="shared" si="1"/>
        <v>3.3600000000000005E-2</v>
      </c>
      <c r="AB29" s="83">
        <f t="shared" si="1"/>
        <v>4.0000000000000008E-2</v>
      </c>
      <c r="AC29" s="58">
        <v>5</v>
      </c>
      <c r="AD29" s="58">
        <v>210</v>
      </c>
      <c r="AE29" s="58">
        <v>5</v>
      </c>
      <c r="AF29" s="58"/>
      <c r="AG29" s="58">
        <v>5</v>
      </c>
      <c r="AH29" s="61">
        <v>5</v>
      </c>
      <c r="AI29" s="61">
        <v>210</v>
      </c>
    </row>
    <row r="30" spans="1:35" x14ac:dyDescent="0.25">
      <c r="A30" s="64" t="s">
        <v>28</v>
      </c>
      <c r="B30" s="61" t="s">
        <v>274</v>
      </c>
      <c r="C30" s="61"/>
      <c r="D30" s="58">
        <v>5</v>
      </c>
      <c r="E30" s="58">
        <v>5</v>
      </c>
      <c r="F30" s="58">
        <v>5</v>
      </c>
      <c r="G30" s="58">
        <v>5</v>
      </c>
      <c r="H30" s="58">
        <v>5</v>
      </c>
      <c r="I30" s="58">
        <v>5</v>
      </c>
      <c r="J30" s="58">
        <v>5</v>
      </c>
      <c r="K30" s="58">
        <v>5</v>
      </c>
      <c r="L30" s="58">
        <v>5</v>
      </c>
      <c r="M30" s="58">
        <v>5</v>
      </c>
      <c r="N30" s="84">
        <v>1</v>
      </c>
      <c r="O30" s="84">
        <v>1</v>
      </c>
      <c r="P30" s="84">
        <v>0.97979797979798</v>
      </c>
      <c r="Q30" s="84">
        <v>0.97103448275862103</v>
      </c>
      <c r="R30" s="84">
        <v>0.96124031007751898</v>
      </c>
      <c r="S30" s="84">
        <v>1E-4</v>
      </c>
      <c r="T30" s="84">
        <v>1.2E-2</v>
      </c>
      <c r="U30" s="84">
        <v>2.5000000000000001E-3</v>
      </c>
      <c r="V30" s="84">
        <v>7.0000000000000001E-3</v>
      </c>
      <c r="W30" s="84">
        <v>9.4999999999999998E-3</v>
      </c>
      <c r="X30" s="83">
        <f t="shared" si="1"/>
        <v>4.0000000000000003E-5</v>
      </c>
      <c r="Y30" s="83">
        <f t="shared" si="1"/>
        <v>4.8000000000000004E-3</v>
      </c>
      <c r="Z30" s="83">
        <f t="shared" si="1"/>
        <v>1E-3</v>
      </c>
      <c r="AA30" s="83">
        <f t="shared" si="1"/>
        <v>2.8000000000000004E-3</v>
      </c>
      <c r="AB30" s="83">
        <f t="shared" si="1"/>
        <v>3.8E-3</v>
      </c>
      <c r="AC30" s="58">
        <v>5</v>
      </c>
      <c r="AD30" s="58">
        <v>233</v>
      </c>
      <c r="AE30" s="58">
        <v>5</v>
      </c>
      <c r="AF30" s="58">
        <v>0.02</v>
      </c>
      <c r="AG30" s="58">
        <v>5</v>
      </c>
      <c r="AH30" s="61">
        <v>5</v>
      </c>
      <c r="AI30" s="61">
        <v>233</v>
      </c>
    </row>
  </sheetData>
  <sheetProtection algorithmName="SHA-512" hashValue="4YervDxwr+KeoFwSU2xpk2DEJdIdxqCHDje1RPq3llggMiEIqqA/7qh5Y0KnYnwhF20pTq8EMMEUwUEZpZ3xjg==" saltValue="//OXV7vi8vVRew+qwGQIPQ==" spinCount="100000" sheet="1" objects="1" scenarios="1" formatColumns="0" formatRows="0" autoFilter="0"/>
  <autoFilter ref="A1:AI30" xr:uid="{00000000-0009-0000-0000-000002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tint="-0.499984740745262"/>
  </sheetPr>
  <dimension ref="A1:Z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5703125" style="2" bestFit="1" customWidth="1"/>
    <col min="4" max="4" width="14.7109375" style="2" bestFit="1" customWidth="1"/>
    <col min="5" max="5" width="14.42578125" style="2" bestFit="1" customWidth="1"/>
    <col min="6" max="6" width="14.28515625" style="2" bestFit="1" customWidth="1"/>
    <col min="7" max="8" width="14.140625" style="2" bestFit="1" customWidth="1"/>
    <col min="9" max="9" width="14" style="2" bestFit="1" customWidth="1"/>
    <col min="10" max="10" width="15.42578125" style="2" bestFit="1" customWidth="1"/>
    <col min="11" max="11" width="13.85546875" style="2" bestFit="1" customWidth="1"/>
    <col min="12" max="13" width="15.5703125" style="2" bestFit="1" customWidth="1"/>
    <col min="14" max="14" width="16.7109375" style="2" bestFit="1" customWidth="1"/>
    <col min="15" max="15" width="14"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4" style="2" bestFit="1" customWidth="1"/>
    <col min="22" max="22" width="14.28515625" style="2" bestFit="1" customWidth="1"/>
    <col min="23" max="24" width="13.42578125" style="2" bestFit="1" customWidth="1"/>
    <col min="25" max="25" width="13.85546875" style="2" bestFit="1" customWidth="1"/>
    <col min="26" max="26" width="14.8554687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t="s">
        <v>424</v>
      </c>
      <c r="D2" s="58">
        <f>IFERROR(IF(A2="H-3",(s_DL/(up_RadSpec!F2*s_EF_iw*s_ED_ind*(s_ET_iw_o+s_ET_iw_i)*(1/24)*s_IRA_iw*(1/17)*1000))*1,(s_DL/(up_RadSpec!F2*s_EF_iw*s_ED_ind*(s_ET_iw_o+s_ET_iw_i)*(1/24)*s_IRA_iw*(1/s_PEF_wind)*1000))*1),".")</f>
        <v>902.50320889537193</v>
      </c>
      <c r="E2" s="58">
        <f>IFERROR((s_DL/(up_RadSpec!E2*s_EF_iw*(1/365)*s_ED_ind*up_RadSpec!O2*(s_ET_iw_o+s_ET_iw_i)*(1/24)*up_RadSpec!Y2))*1,".")</f>
        <v>4227.3137388926871</v>
      </c>
      <c r="F2" s="5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743.72326599357791</v>
      </c>
      <c r="G2" s="65">
        <f t="shared" ref="G2:G30" si="1">s_C*s_EF_iw*s_ED_ind*s_IRS_iw*(1/1000)*1</f>
        <v>6.875</v>
      </c>
      <c r="H2" s="65">
        <f t="shared" ref="H2:H30" si="2">s_C*s_EF_iw*s_ED_ind*(s_ET_iw_o+s_ET_iw_i)*(1/24)*s_IRA_iw*(1/s_PEF_wind)*1000*1</f>
        <v>5.5401465066476623E-3</v>
      </c>
      <c r="I2" s="65">
        <f>s_C*s_EF_iw*(1/365)*s_ED_ind*(s_ET_iw_o+s_ET_iw_i)*(1/24)*up_RadSpec!Y2*up_RadSpec!O2*1</f>
        <v>1.1827842239383235E-3</v>
      </c>
      <c r="J2" s="58"/>
      <c r="K2" s="58">
        <f>IFERROR((s_DL/(up_RadSpec!E2*s_EF_iw*(1/365)*s_ED_ind*up_RadSpec!O2*(s_ET_iw_o+s_ET_iw_i)*(1/24)*up_RadSpec!Y2))*1,".")</f>
        <v>4227.3137388926871</v>
      </c>
      <c r="L2" s="58">
        <f>IFERROR((s_DL/(up_RadSpec!K2*s_EF_iw*(1/365)*s_ED_ind*up_RadSpec!P2*(s_ET_iw_o+s_ET_iw_i)*(1/24)*up_RadSpec!Z2))*1,".")</f>
        <v>8547.3584007615409</v>
      </c>
      <c r="M2" s="58">
        <f>IFERROR((s_DL/(up_RadSpec!L2*s_EF_iw*(1/365)*s_ED_ind*up_RadSpec!Q2*(s_ET_iw_o+s_ET_iw_i)*(1/24)*up_RadSpec!AA2))*1,".")</f>
        <v>5805.2676295666924</v>
      </c>
      <c r="N2" s="58">
        <f>IFERROR((s_DL/(up_RadSpec!M2*s_EF_iw*(1/365)*s_ED_ind*up_RadSpec!R2*(s_ET_iw_o+s_ET_iw_i)*(1/24)*up_RadSpec!AB2))*1,".")</f>
        <v>4825.4604872251921</v>
      </c>
      <c r="O2" s="58">
        <f>IFERROR((s_DL/(up_RadSpec!I2*s_EF_iw*(1/365)*s_ED_ind*up_RadSpec!N2*(s_ET_iw_o+s_ET_iw_i)*(1/24)*up_RadSpec!X2))*1,".")</f>
        <v>67637.975023499399</v>
      </c>
      <c r="P2" s="65">
        <f>s_C*s_EF_iw*(1/365)*s_ED_ind*(s_ET_iw_o+s_ET_iw_i)*(1/24)*up_RadSpec!Y2*up_RadSpec!O2*1</f>
        <v>1.1827842239383235E-3</v>
      </c>
      <c r="Q2" s="65">
        <f>s_C*s_EF_iw*(1/365)*s_ED_ind*(s_ET_iw_o+s_ET_iw_i)*(1/24)*up_RadSpec!Z2*up_RadSpec!P2*1</f>
        <v>5.8497605524000459E-4</v>
      </c>
      <c r="R2" s="65">
        <f>s_C*s_EF_iw*(1/365)*s_ED_ind*(s_ET_iw_o+s_ET_iw_i)*(1/24)*up_RadSpec!AA2*up_RadSpec!Q2*1</f>
        <v>8.6128673457440625E-4</v>
      </c>
      <c r="S2" s="65">
        <f>s_C*s_EF_iw*(1/365)*s_ED_ind*(s_ET_iw_o+s_ET_iw_i)*(1/24)*up_RadSpec!AB2*up_RadSpec!R2*1</f>
        <v>1.0361705402493462E-3</v>
      </c>
      <c r="T2" s="65">
        <f>s_C*s_EF_iw*(1/365)*s_ED_ind*(s_ET_iw_o+s_ET_iw_i)*(1/24)*up_RadSpec!X2*up_RadSpec!N2*1</f>
        <v>7.3922970021838381E-5</v>
      </c>
      <c r="U2" s="58">
        <f>IFERROR(s_DL/(up_RadSpec!F2*s_EF_iw*s_ED_ind*(s_ET_iw_o+s_ET_iw_i)*(1/24)*s_IRA_iw),".")</f>
        <v>2.9090909090909089E-3</v>
      </c>
      <c r="V2" s="58">
        <f>IFERROR(s_DL/(up_RadSpec!H2*s_EF_iw*(1/365)*s_ED_ind*(s_ET_iw_o+s_ET_iw_i)*(1/24)*s_GSF_a),".")</f>
        <v>15.927272727272728</v>
      </c>
      <c r="W2" s="58">
        <f t="shared" ref="W2" si="3">IFERROR(IF(AND(ISNUMBER(U2),ISNUMBER(V2)),1/((1/U2)+(1/V2)),IF(AND(ISNUMBER(U2),NOT(ISNUMBER(V2))),1/((1/U2)),IF(AND(NOT(ISNUMBER(U2)),ISNUMBER(V2)),1/((1/V2)),IF(AND(NOT(ISNUMBER(U2)),NOT(ISNUMBER(V2))),".")))),".")</f>
        <v>2.908559665316422E-3</v>
      </c>
      <c r="X2" s="65">
        <f t="shared" ref="X2:X30" si="4">s_C*s_EF_iw*s_ED_ind*(s_ET_iw_o+s_ET_iw_i)*(1/24)*s_IRA_iw*1</f>
        <v>1718.75</v>
      </c>
      <c r="Y2" s="65">
        <f t="shared" ref="Y2:Y30" si="5">s_C*s_EF_iw*(1/365)*s_ED_ind*(s_ET_iw_o+s_ET_iw_i)*(1/24)*s_GSF_a*1</f>
        <v>0.3139269406392694</v>
      </c>
      <c r="Z2" s="58"/>
    </row>
    <row r="3" spans="1:26" x14ac:dyDescent="0.25">
      <c r="A3" s="66" t="s">
        <v>1</v>
      </c>
      <c r="B3" s="61" t="s">
        <v>261</v>
      </c>
      <c r="C3" s="58">
        <f>IFERROR((s_DL/(up_RadSpec!G3*s_EF_iw*s_ED_ind*s_IRS_iw*(1/1000)))*1,".")</f>
        <v>0.72727272727272729</v>
      </c>
      <c r="D3" s="58">
        <f>IFERROR(IF(A3="H-3",(s_DL/(up_RadSpec!F3*s_EF_iw*s_ED_ind*(s_ET_iw_o+s_ET_iw_i)*(1/24)*s_IRA_iw*(1/17)*1000))*1,(s_DL/(up_RadSpec!F3*s_EF_iw*s_ED_ind*(s_ET_iw_o+s_ET_iw_i)*(1/24)*s_IRA_iw*(1/s_PEF_wind)*1000))*1),".")</f>
        <v>902.50320889537193</v>
      </c>
      <c r="E3" s="58">
        <f>IFERROR((s_DL/(up_RadSpec!E3*s_EF_iw*(1/365)*s_ED_ind*up_RadSpec!O3*(s_ET_iw_o+s_ET_iw_i)*(1/24)*up_RadSpec!Y3))*1,".")</f>
        <v>554610.38961038983</v>
      </c>
      <c r="F3" s="58">
        <f t="shared" si="0"/>
        <v>0.72668618192965251</v>
      </c>
      <c r="G3" s="65">
        <f t="shared" si="1"/>
        <v>6.875</v>
      </c>
      <c r="H3" s="65">
        <f t="shared" si="2"/>
        <v>5.5401465066476623E-3</v>
      </c>
      <c r="I3" s="65">
        <f>s_C*s_EF_iw*(1/365)*s_ED_ind*(s_ET_iw_o+s_ET_iw_i)*(1/24)*up_RadSpec!Y3*up_RadSpec!O3*1</f>
        <v>9.0153377824610671E-6</v>
      </c>
      <c r="J3" s="58"/>
      <c r="K3" s="58">
        <f>IFERROR((s_DL/(up_RadSpec!E3*s_EF_iw*(1/365)*s_ED_ind*up_RadSpec!O3*(s_ET_iw_o+s_ET_iw_i)*(1/24)*up_RadSpec!Y3))*1,".")</f>
        <v>554610.38961038983</v>
      </c>
      <c r="L3" s="58">
        <f>IFERROR((s_DL/(up_RadSpec!K3*s_EF_iw*(1/365)*s_ED_ind*up_RadSpec!P3*(s_ET_iw_o+s_ET_iw_i)*(1/24)*up_RadSpec!Z3))*1,".")</f>
        <v>777654.37830810668</v>
      </c>
      <c r="M3" s="58">
        <f>IFERROR((s_DL/(up_RadSpec!L3*s_EF_iw*(1/365)*s_ED_ind*up_RadSpec!Q3*(s_ET_iw_o+s_ET_iw_i)*(1/24)*up_RadSpec!AA3))*1,".")</f>
        <v>589573.07885484677</v>
      </c>
      <c r="N3" s="58">
        <f>IFERROR((s_DL/(up_RadSpec!M3*s_EF_iw*(1/365)*s_ED_ind*up_RadSpec!R3*(s_ET_iw_o+s_ET_iw_i)*(1/24)*up_RadSpec!AB3))*1,".")</f>
        <v>607742.08842005429</v>
      </c>
      <c r="O3" s="58">
        <f>IFERROR((s_DL/(up_RadSpec!I3*s_EF_iw*(1/365)*s_ED_ind*up_RadSpec!N3*(s_ET_iw_o+s_ET_iw_i)*(1/24)*up_RadSpec!X3))*1,".")</f>
        <v>1205704.6357486609</v>
      </c>
      <c r="P3" s="65">
        <f>s_C*s_EF_iw*(1/365)*s_ED_ind*(s_ET_iw_o+s_ET_iw_i)*(1/24)*up_RadSpec!Y3*up_RadSpec!O3*1</f>
        <v>9.0153377824610671E-6</v>
      </c>
      <c r="Q3" s="65">
        <f>s_C*s_EF_iw*(1/365)*s_ED_ind*(s_ET_iw_o+s_ET_iw_i)*(1/24)*up_RadSpec!Z3*up_RadSpec!P3*1</f>
        <v>6.4295915248084663E-6</v>
      </c>
      <c r="R3" s="65">
        <f>s_C*s_EF_iw*(1/365)*s_ED_ind*(s_ET_iw_o+s_ET_iw_i)*(1/24)*up_RadSpec!AA3*up_RadSpec!Q3*1</f>
        <v>8.480712873986233E-6</v>
      </c>
      <c r="S3" s="65">
        <f>s_C*s_EF_iw*(1/365)*s_ED_ind*(s_ET_iw_o+s_ET_iw_i)*(1/24)*up_RadSpec!AB3*up_RadSpec!R3*1</f>
        <v>8.2271741504665045E-6</v>
      </c>
      <c r="T3" s="65">
        <f>s_C*s_EF_iw*(1/365)*s_ED_ind*(s_ET_iw_o+s_ET_iw_i)*(1/24)*up_RadSpec!X3*up_RadSpec!N3*1</f>
        <v>4.1469526215227161E-6</v>
      </c>
      <c r="U3" s="58">
        <f>IFERROR(s_DL/(up_RadSpec!F3*s_EF_iw*s_ED_ind*(s_ET_iw_o+s_ET_iw_i)*(1/24)*s_IRA_iw),".")</f>
        <v>2.9090909090909089E-3</v>
      </c>
      <c r="V3" s="58">
        <f>IFERROR(s_DL/(up_RadSpec!H3*s_EF_iw*(1/365)*s_ED_ind*(s_ET_iw_o+s_ET_iw_i)*(1/24)*s_GSF_a),".")</f>
        <v>15.927272727272728</v>
      </c>
      <c r="W3" s="58">
        <f>IFERROR(IF(AND(ISNUMBER(U3),ISNUMBER(V3)),1/((1/U3)+(1/V3)),IF(AND(ISNUMBER(U3),NOT(ISNUMBER(V3))),1/((1/U3)),IF(AND(NOT(ISNUMBER(U3)),ISNUMBER(V3)),1/((1/V3)),IF(AND(NOT(ISNUMBER(U3)),NOT(ISNUMBER(V3))),".")))),".")</f>
        <v>2.908559665316422E-3</v>
      </c>
      <c r="X3" s="65">
        <f t="shared" si="4"/>
        <v>1718.75</v>
      </c>
      <c r="Y3" s="65">
        <f t="shared" si="5"/>
        <v>0.3139269406392694</v>
      </c>
      <c r="Z3" s="61"/>
    </row>
    <row r="4" spans="1:26" x14ac:dyDescent="0.25">
      <c r="A4" s="64" t="s">
        <v>2</v>
      </c>
      <c r="B4" s="61" t="s">
        <v>274</v>
      </c>
      <c r="C4" s="58">
        <f>IFERROR((s_DL/(up_RadSpec!G4*s_EF_iw*s_ED_ind*s_IRS_iw*(1/1000)))*1,".")</f>
        <v>0.72727272727272729</v>
      </c>
      <c r="D4" s="58">
        <f>IFERROR(IF(A4="H-3",(s_DL/(up_RadSpec!F4*s_EF_iw*s_ED_ind*(s_ET_iw_o+s_ET_iw_i)*(1/24)*s_IRA_iw*(1/17)*1000))*1,(s_DL/(up_RadSpec!F4*s_EF_iw*s_ED_ind*(s_ET_iw_o+s_ET_iw_i)*(1/24)*s_IRA_iw*(1/s_PEF_wind)*1000))*1),".")</f>
        <v>902.50320889537193</v>
      </c>
      <c r="E4" s="58">
        <f>IFERROR((s_DL/(up_RadSpec!E4*s_EF_iw*(1/365)*s_ED_ind*up_RadSpec!O4*(s_ET_iw_o+s_ET_iw_i)*(1/24)*up_RadSpec!Y4))*1,".")</f>
        <v>2064.6464646464656</v>
      </c>
      <c r="F4" s="58">
        <f t="shared" si="0"/>
        <v>0.72643145428355638</v>
      </c>
      <c r="G4" s="65">
        <f t="shared" si="1"/>
        <v>6.875</v>
      </c>
      <c r="H4" s="65">
        <f t="shared" si="2"/>
        <v>5.5401465066476623E-3</v>
      </c>
      <c r="I4" s="65">
        <f>s_C*s_EF_iw*(1/365)*s_ED_ind*(s_ET_iw_o+s_ET_iw_i)*(1/24)*up_RadSpec!Y4*up_RadSpec!O4*1</f>
        <v>2.4217221135029348E-3</v>
      </c>
      <c r="J4" s="58"/>
      <c r="K4" s="58">
        <f>IFERROR((s_DL/(up_RadSpec!E4*s_EF_iw*(1/365)*s_ED_ind*up_RadSpec!O4*(s_ET_iw_o+s_ET_iw_i)*(1/24)*up_RadSpec!Y4))*1,".")</f>
        <v>2064.6464646464656</v>
      </c>
      <c r="L4" s="58">
        <f>IFERROR((s_DL/(up_RadSpec!K4*s_EF_iw*(1/365)*s_ED_ind*up_RadSpec!P4*(s_ET_iw_o+s_ET_iw_i)*(1/24)*up_RadSpec!Z4))*1,".")</f>
        <v>3369.23076923077</v>
      </c>
      <c r="M4" s="58">
        <f>IFERROR((s_DL/(up_RadSpec!L4*s_EF_iw*(1/365)*s_ED_ind*up_RadSpec!Q4*(s_ET_iw_o+s_ET_iw_i)*(1/24)*up_RadSpec!AA4))*1,".")</f>
        <v>2423.7154150197621</v>
      </c>
      <c r="N4" s="58">
        <f>IFERROR((s_DL/(up_RadSpec!M4*s_EF_iw*(1/365)*s_ED_ind*up_RadSpec!R4*(s_ET_iw_o+s_ET_iw_i)*(1/24)*up_RadSpec!AB4))*1,".")</f>
        <v>2109.8354141832406</v>
      </c>
      <c r="O4" s="58">
        <f>IFERROR((s_DL/(up_RadSpec!I4*s_EF_iw*(1/365)*s_ED_ind*up_RadSpec!N4*(s_ET_iw_o+s_ET_iw_i)*(1/24)*up_RadSpec!X4))*1,".")</f>
        <v>6222.1661833312282</v>
      </c>
      <c r="P4" s="65">
        <f>s_C*s_EF_iw*(1/365)*s_ED_ind*(s_ET_iw_o+s_ET_iw_i)*(1/24)*up_RadSpec!Y4*up_RadSpec!O4*1</f>
        <v>2.4217221135029348E-3</v>
      </c>
      <c r="Q4" s="65">
        <f>s_C*s_EF_iw*(1/365)*s_ED_ind*(s_ET_iw_o+s_ET_iw_i)*(1/24)*up_RadSpec!Z4*up_RadSpec!P4*1</f>
        <v>1.4840182648401825E-3</v>
      </c>
      <c r="R4" s="65">
        <f>s_C*s_EF_iw*(1/365)*s_ED_ind*(s_ET_iw_o+s_ET_iw_i)*(1/24)*up_RadSpec!AA4*up_RadSpec!Q4*1</f>
        <v>2.0629484670580569E-3</v>
      </c>
      <c r="S4" s="65">
        <f>s_C*s_EF_iw*(1/365)*s_ED_ind*(s_ET_iw_o+s_ET_iw_i)*(1/24)*up_RadSpec!AB4*up_RadSpec!R4*1</f>
        <v>2.3698531015205284E-3</v>
      </c>
      <c r="T4" s="65">
        <f>s_C*s_EF_iw*(1/365)*s_ED_ind*(s_ET_iw_o+s_ET_iw_i)*(1/24)*up_RadSpec!X4*up_RadSpec!N4*1</f>
        <v>8.0357866580205921E-4</v>
      </c>
      <c r="U4" s="58">
        <f>IFERROR(s_DL/(up_RadSpec!F4*s_EF_iw*s_ED_ind*(s_ET_iw_o+s_ET_iw_i)*(1/24)*s_IRA_iw),".")</f>
        <v>2.9090909090909089E-3</v>
      </c>
      <c r="V4" s="58">
        <f>IFERROR(s_DL/(up_RadSpec!H4*s_EF_iw*(1/365)*s_ED_ind*(s_ET_iw_o+s_ET_iw_i)*(1/24)*s_GSF_a),".")</f>
        <v>15.927272727272728</v>
      </c>
      <c r="W4" s="58">
        <f t="shared" ref="W4:W30" si="6">IFERROR(IF(AND(ISNUMBER(U4),ISNUMBER(V4)),1/((1/U4)+(1/V4)),IF(AND(ISNUMBER(U4),NOT(ISNUMBER(V4))),1/((1/U4)),IF(AND(NOT(ISNUMBER(U4)),ISNUMBER(V4)),1/((1/V4)),IF(AND(NOT(ISNUMBER(U4)),NOT(ISNUMBER(V4))),".")))),".")</f>
        <v>2.908559665316422E-3</v>
      </c>
      <c r="X4" s="65">
        <f t="shared" si="4"/>
        <v>1718.75</v>
      </c>
      <c r="Y4" s="65">
        <f t="shared" si="5"/>
        <v>0.3139269406392694</v>
      </c>
      <c r="Z4" s="61"/>
    </row>
    <row r="5" spans="1:26" x14ac:dyDescent="0.25">
      <c r="A5" s="64" t="s">
        <v>3</v>
      </c>
      <c r="B5" s="61" t="s">
        <v>274</v>
      </c>
      <c r="C5" s="58">
        <f>IFERROR((s_DL/(up_RadSpec!G5*s_EF_iw*s_ED_ind*s_IRS_iw*(1/1000)))*1,".")</f>
        <v>0.72727272727272729</v>
      </c>
      <c r="D5" s="58">
        <f>IFERROR(IF(A5="H-3",(s_DL/(up_RadSpec!F5*s_EF_iw*s_ED_ind*(s_ET_iw_o+s_ET_iw_i)*(1/24)*s_IRA_iw*(1/17)*1000))*1,(s_DL/(up_RadSpec!F5*s_EF_iw*s_ED_ind*(s_ET_iw_o+s_ET_iw_i)*(1/24)*s_IRA_iw*(1/s_PEF_wind)*1000))*1),".")</f>
        <v>902.50320889537193</v>
      </c>
      <c r="E5" s="58" t="str">
        <f>IFERROR((s_DL/(up_RadSpec!E5*s_EF_iw*(1/365)*s_ED_ind*up_RadSpec!O5*(s_ET_iw_o+s_ET_iw_i)*(1/24)*up_RadSpec!Y5))*1,".")</f>
        <v>.</v>
      </c>
      <c r="F5" s="58">
        <f t="shared" si="0"/>
        <v>0.72668713408184593</v>
      </c>
      <c r="G5" s="65">
        <f t="shared" si="1"/>
        <v>6.875</v>
      </c>
      <c r="H5" s="65">
        <f t="shared" si="2"/>
        <v>5.5401465066476623E-3</v>
      </c>
      <c r="I5" s="65">
        <f>s_C*s_EF_iw*(1/365)*s_ED_ind*(s_ET_iw_o+s_ET_iw_i)*(1/24)*up_RadSpec!Y5*up_RadSpec!O5*1</f>
        <v>0</v>
      </c>
      <c r="J5" s="58"/>
      <c r="K5" s="58" t="str">
        <f>IFERROR((s_DL/(up_RadSpec!E5*s_EF_iw*(1/365)*s_ED_ind*up_RadSpec!O5*(s_ET_iw_o+s_ET_iw_i)*(1/24)*up_RadSpec!Y5))*1,".")</f>
        <v>.</v>
      </c>
      <c r="L5" s="58" t="str">
        <f>IFERROR((s_DL/(up_RadSpec!K5*s_EF_iw*(1/365)*s_ED_ind*up_RadSpec!P5*(s_ET_iw_o+s_ET_iw_i)*(1/24)*up_RadSpec!Z5))*1,".")</f>
        <v>.</v>
      </c>
      <c r="M5" s="58" t="str">
        <f>IFERROR((s_DL/(up_RadSpec!L5*s_EF_iw*(1/365)*s_ED_ind*up_RadSpec!Q5*(s_ET_iw_o+s_ET_iw_i)*(1/24)*up_RadSpec!AA5))*1,".")</f>
        <v>.</v>
      </c>
      <c r="N5" s="58" t="str">
        <f>IFERROR((s_DL/(up_RadSpec!M5*s_EF_iw*(1/365)*s_ED_ind*up_RadSpec!R5*(s_ET_iw_o+s_ET_iw_i)*(1/24)*up_RadSpec!AB5))*1,".")</f>
        <v>.</v>
      </c>
      <c r="O5" s="58" t="str">
        <f>IFERROR((s_DL/(up_RadSpec!I5*s_EF_iw*(1/365)*s_ED_ind*up_RadSpec!N5*(s_ET_iw_o+s_ET_iw_i)*(1/24)*up_RadSpec!X5))*1,".")</f>
        <v>.</v>
      </c>
      <c r="P5" s="65">
        <f>s_C*s_EF_iw*(1/365)*s_ED_ind*(s_ET_iw_o+s_ET_iw_i)*(1/24)*up_RadSpec!Y5*up_RadSpec!O5*1</f>
        <v>0</v>
      </c>
      <c r="Q5" s="65">
        <f>s_C*s_EF_iw*(1/365)*s_ED_ind*(s_ET_iw_o+s_ET_iw_i)*(1/24)*up_RadSpec!Z5*up_RadSpec!P5*1</f>
        <v>0</v>
      </c>
      <c r="R5" s="65">
        <f>s_C*s_EF_iw*(1/365)*s_ED_ind*(s_ET_iw_o+s_ET_iw_i)*(1/24)*up_RadSpec!AA5*up_RadSpec!Q5*1</f>
        <v>0</v>
      </c>
      <c r="S5" s="65">
        <f>s_C*s_EF_iw*(1/365)*s_ED_ind*(s_ET_iw_o+s_ET_iw_i)*(1/24)*up_RadSpec!AB5*up_RadSpec!R5*1</f>
        <v>0</v>
      </c>
      <c r="T5" s="65">
        <f>s_C*s_EF_iw*(1/365)*s_ED_ind*(s_ET_iw_o+s_ET_iw_i)*(1/24)*up_RadSpec!X5*up_RadSpec!N5*1</f>
        <v>0</v>
      </c>
      <c r="U5" s="58">
        <f>IFERROR(s_DL/(up_RadSpec!F5*s_EF_iw*s_ED_ind*(s_ET_iw_o+s_ET_iw_i)*(1/24)*s_IRA_iw),".")</f>
        <v>2.9090909090909089E-3</v>
      </c>
      <c r="V5" s="58">
        <f>IFERROR(s_DL/(up_RadSpec!H5*s_EF_iw*(1/365)*s_ED_ind*(s_ET_iw_o+s_ET_iw_i)*(1/24)*s_GSF_a),".")</f>
        <v>15.927272727272728</v>
      </c>
      <c r="W5" s="58">
        <f t="shared" si="6"/>
        <v>2.908559665316422E-3</v>
      </c>
      <c r="X5" s="65">
        <f t="shared" si="4"/>
        <v>1718.75</v>
      </c>
      <c r="Y5" s="65">
        <f t="shared" si="5"/>
        <v>0.3139269406392694</v>
      </c>
      <c r="Z5" s="61"/>
    </row>
    <row r="6" spans="1:26" x14ac:dyDescent="0.25">
      <c r="A6" s="64" t="s">
        <v>4</v>
      </c>
      <c r="B6" s="61" t="s">
        <v>274</v>
      </c>
      <c r="C6" s="58">
        <f>IFERROR((s_DL/(up_RadSpec!G6*s_EF_iw*s_ED_ind*s_IRS_iw*(1/1000)))*1,".")</f>
        <v>0.72727272727272729</v>
      </c>
      <c r="D6" s="58">
        <f>IFERROR(IF(A6="H-3",(s_DL/(up_RadSpec!F6*s_EF_iw*s_ED_ind*(s_ET_iw_o+s_ET_iw_i)*(1/24)*s_IRA_iw*(1/17)*1000))*1,(s_DL/(up_RadSpec!F6*s_EF_iw*s_ED_ind*(s_ET_iw_o+s_ET_iw_i)*(1/24)*s_IRA_iw*(1/s_PEF_wind)*1000))*1),".")</f>
        <v>902.50320889537193</v>
      </c>
      <c r="E6" s="58">
        <f>IFERROR((s_DL/(up_RadSpec!E6*s_EF_iw*(1/365)*s_ED_ind*up_RadSpec!O6*(s_ET_iw_o+s_ET_iw_i)*(1/24)*up_RadSpec!Y6))*1,".")</f>
        <v>1061.1682318999387</v>
      </c>
      <c r="F6" s="58">
        <f t="shared" si="0"/>
        <v>0.72618983987563535</v>
      </c>
      <c r="G6" s="65">
        <f t="shared" si="1"/>
        <v>6.875</v>
      </c>
      <c r="H6" s="65">
        <f t="shared" si="2"/>
        <v>5.5401465066476623E-3</v>
      </c>
      <c r="I6" s="65">
        <f>s_C*s_EF_iw*(1/365)*s_ED_ind*(s_ET_iw_o+s_ET_iw_i)*(1/24)*up_RadSpec!Y6*up_RadSpec!O6*1</f>
        <v>4.7117882440260118E-3</v>
      </c>
      <c r="J6" s="58"/>
      <c r="K6" s="58">
        <f>IFERROR((s_DL/(up_RadSpec!E6*s_EF_iw*(1/365)*s_ED_ind*up_RadSpec!O6*(s_ET_iw_o+s_ET_iw_i)*(1/24)*up_RadSpec!Y6))*1,".")</f>
        <v>1061.1682318999387</v>
      </c>
      <c r="L6" s="58">
        <f>IFERROR((s_DL/(up_RadSpec!K6*s_EF_iw*(1/365)*s_ED_ind*up_RadSpec!P6*(s_ET_iw_o+s_ET_iw_i)*(1/24)*up_RadSpec!Z6))*1,".")</f>
        <v>1981.0247761123117</v>
      </c>
      <c r="M6" s="58">
        <f>IFERROR((s_DL/(up_RadSpec!L6*s_EF_iw*(1/365)*s_ED_ind*up_RadSpec!Q6*(s_ET_iw_o+s_ET_iw_i)*(1/24)*up_RadSpec!AA6))*1,".")</f>
        <v>1399.9143299614489</v>
      </c>
      <c r="N6" s="58">
        <f>IFERROR((s_DL/(up_RadSpec!M6*s_EF_iw*(1/365)*s_ED_ind*up_RadSpec!R6*(s_ET_iw_o+s_ET_iw_i)*(1/24)*up_RadSpec!AB6))*1,".")</f>
        <v>1157.6767676767672</v>
      </c>
      <c r="O6" s="58">
        <f>IFERROR((s_DL/(up_RadSpec!I6*s_EF_iw*(1/365)*s_ED_ind*up_RadSpec!N6*(s_ET_iw_o+s_ET_iw_i)*(1/24)*up_RadSpec!X6))*1,".")</f>
        <v>3327.6353276353293</v>
      </c>
      <c r="P6" s="65">
        <f>s_C*s_EF_iw*(1/365)*s_ED_ind*(s_ET_iw_o+s_ET_iw_i)*(1/24)*up_RadSpec!Y6*up_RadSpec!O6*1</f>
        <v>4.7117882440260118E-3</v>
      </c>
      <c r="Q6" s="65">
        <f>s_C*s_EF_iw*(1/365)*s_ED_ind*(s_ET_iw_o+s_ET_iw_i)*(1/24)*up_RadSpec!Z6*up_RadSpec!P6*1</f>
        <v>2.5239462223245464E-3</v>
      </c>
      <c r="R6" s="65">
        <f>s_C*s_EF_iw*(1/365)*s_ED_ind*(s_ET_iw_o+s_ET_iw_i)*(1/24)*up_RadSpec!AA6*up_RadSpec!Q6*1</f>
        <v>3.5716471308195634E-3</v>
      </c>
      <c r="S6" s="65">
        <f>s_C*s_EF_iw*(1/365)*s_ED_ind*(s_ET_iw_o+s_ET_iw_i)*(1/24)*up_RadSpec!AB6*up_RadSpec!R6*1</f>
        <v>4.3189948521071483E-3</v>
      </c>
      <c r="T6" s="65">
        <f>s_C*s_EF_iw*(1/365)*s_ED_ind*(s_ET_iw_o+s_ET_iw_i)*(1/24)*up_RadSpec!X6*up_RadSpec!N6*1</f>
        <v>1.5025684931506845E-3</v>
      </c>
      <c r="U6" s="58">
        <f>IFERROR(s_DL/(up_RadSpec!F6*s_EF_iw*s_ED_ind*(s_ET_iw_o+s_ET_iw_i)*(1/24)*s_IRA_iw),".")</f>
        <v>2.9090909090909089E-3</v>
      </c>
      <c r="V6" s="58">
        <f>IFERROR(s_DL/(up_RadSpec!H6*s_EF_iw*(1/365)*s_ED_ind*(s_ET_iw_o+s_ET_iw_i)*(1/24)*s_GSF_a),".")</f>
        <v>15.927272727272728</v>
      </c>
      <c r="W6" s="58">
        <f t="shared" si="6"/>
        <v>2.908559665316422E-3</v>
      </c>
      <c r="X6" s="65">
        <f t="shared" si="4"/>
        <v>1718.75</v>
      </c>
      <c r="Y6" s="65">
        <f t="shared" si="5"/>
        <v>0.3139269406392694</v>
      </c>
      <c r="Z6" s="61"/>
    </row>
    <row r="7" spans="1:26" x14ac:dyDescent="0.25">
      <c r="A7" s="64" t="s">
        <v>5</v>
      </c>
      <c r="B7" s="61" t="s">
        <v>274</v>
      </c>
      <c r="C7" s="58">
        <f>IFERROR((s_DL/(up_RadSpec!G7*s_EF_iw*s_ED_ind*s_IRS_iw*(1/1000)))*1,".")</f>
        <v>0.72727272727272729</v>
      </c>
      <c r="D7" s="58">
        <f>IFERROR(IF(A7="H-3",(s_DL/(up_RadSpec!F7*s_EF_iw*s_ED_ind*(s_ET_iw_o+s_ET_iw_i)*(1/24)*s_IRA_iw*(1/17)*1000))*1,(s_DL/(up_RadSpec!F7*s_EF_iw*s_ED_ind*(s_ET_iw_o+s_ET_iw_i)*(1/24)*s_IRA_iw*(1/s_PEF_wind)*1000))*1),".")</f>
        <v>902.50320889537193</v>
      </c>
      <c r="E7" s="58">
        <f>IFERROR((s_DL/(up_RadSpec!E7*s_EF_iw*(1/365)*s_ED_ind*up_RadSpec!O7*(s_ET_iw_o+s_ET_iw_i)*(1/24)*up_RadSpec!Y7))*1,".")</f>
        <v>2296.0849369608486</v>
      </c>
      <c r="F7" s="58">
        <f t="shared" si="0"/>
        <v>0.72645721788615092</v>
      </c>
      <c r="G7" s="65">
        <f t="shared" si="1"/>
        <v>6.875</v>
      </c>
      <c r="H7" s="65">
        <f t="shared" si="2"/>
        <v>5.5401465066476623E-3</v>
      </c>
      <c r="I7" s="65">
        <f>s_C*s_EF_iw*(1/365)*s_ED_ind*(s_ET_iw_o+s_ET_iw_i)*(1/24)*up_RadSpec!Y7*up_RadSpec!O7*1</f>
        <v>2.1776197907635406E-3</v>
      </c>
      <c r="J7" s="58"/>
      <c r="K7" s="58">
        <f>IFERROR((s_DL/(up_RadSpec!E7*s_EF_iw*(1/365)*s_ED_ind*up_RadSpec!O7*(s_ET_iw_o+s_ET_iw_i)*(1/24)*up_RadSpec!Y7))*1,".")</f>
        <v>2296.0849369608486</v>
      </c>
      <c r="L7" s="58">
        <f>IFERROR((s_DL/(up_RadSpec!K7*s_EF_iw*(1/365)*s_ED_ind*up_RadSpec!P7*(s_ET_iw_o+s_ET_iw_i)*(1/24)*up_RadSpec!Z7))*1,".")</f>
        <v>3652.7883880825075</v>
      </c>
      <c r="M7" s="58">
        <f>IFERROR((s_DL/(up_RadSpec!L7*s_EF_iw*(1/365)*s_ED_ind*up_RadSpec!Q7*(s_ET_iw_o+s_ET_iw_i)*(1/24)*up_RadSpec!AA7))*1,".")</f>
        <v>2676.136363636364</v>
      </c>
      <c r="N7" s="58">
        <f>IFERROR((s_DL/(up_RadSpec!M7*s_EF_iw*(1/365)*s_ED_ind*up_RadSpec!R7*(s_ET_iw_o+s_ET_iw_i)*(1/24)*up_RadSpec!AB7))*1,".")</f>
        <v>2461.783991950872</v>
      </c>
      <c r="O7" s="58">
        <f>IFERROR((s_DL/(up_RadSpec!I7*s_EF_iw*(1/365)*s_ED_ind*up_RadSpec!N7*(s_ET_iw_o+s_ET_iw_i)*(1/24)*up_RadSpec!X7))*1,".")</f>
        <v>6251.0591013264784</v>
      </c>
      <c r="P7" s="65">
        <f>s_C*s_EF_iw*(1/365)*s_ED_ind*(s_ET_iw_o+s_ET_iw_i)*(1/24)*up_RadSpec!Y7*up_RadSpec!O7*1</f>
        <v>2.1776197907635406E-3</v>
      </c>
      <c r="Q7" s="65">
        <f>s_C*s_EF_iw*(1/365)*s_ED_ind*(s_ET_iw_o+s_ET_iw_i)*(1/24)*up_RadSpec!Z7*up_RadSpec!P7*1</f>
        <v>1.3688173167416076E-3</v>
      </c>
      <c r="R7" s="65">
        <f>s_C*s_EF_iw*(1/365)*s_ED_ind*(s_ET_iw_o+s_ET_iw_i)*(1/24)*up_RadSpec!AA7*up_RadSpec!Q7*1</f>
        <v>1.8683651804670912E-3</v>
      </c>
      <c r="S7" s="65">
        <f>s_C*s_EF_iw*(1/365)*s_ED_ind*(s_ET_iw_o+s_ET_iw_i)*(1/24)*up_RadSpec!AB7*up_RadSpec!R7*1</f>
        <v>2.0310474096623269E-3</v>
      </c>
      <c r="T7" s="65">
        <f>s_C*s_EF_iw*(1/365)*s_ED_ind*(s_ET_iw_o+s_ET_iw_i)*(1/24)*up_RadSpec!X7*up_RadSpec!N7*1</f>
        <v>7.9986445799864493E-4</v>
      </c>
      <c r="U7" s="58">
        <f>IFERROR(s_DL/(up_RadSpec!F7*s_EF_iw*s_ED_ind*(s_ET_iw_o+s_ET_iw_i)*(1/24)*s_IRA_iw),".")</f>
        <v>2.9090909090909089E-3</v>
      </c>
      <c r="V7" s="58">
        <f>IFERROR(s_DL/(up_RadSpec!H7*s_EF_iw*(1/365)*s_ED_ind*(s_ET_iw_o+s_ET_iw_i)*(1/24)*s_GSF_a),".")</f>
        <v>15.927272727272728</v>
      </c>
      <c r="W7" s="58">
        <f t="shared" si="6"/>
        <v>2.908559665316422E-3</v>
      </c>
      <c r="X7" s="65">
        <f t="shared" si="4"/>
        <v>1718.75</v>
      </c>
      <c r="Y7" s="65">
        <f t="shared" si="5"/>
        <v>0.3139269406392694</v>
      </c>
      <c r="Z7" s="61"/>
    </row>
    <row r="8" spans="1:26" x14ac:dyDescent="0.25">
      <c r="A8" s="64" t="s">
        <v>6</v>
      </c>
      <c r="B8" s="61" t="s">
        <v>274</v>
      </c>
      <c r="C8" s="58">
        <f>IFERROR((s_DL/(up_RadSpec!G8*s_EF_iw*s_ED_ind*s_IRS_iw*(1/1000)))*1,".")</f>
        <v>0.72727272727272729</v>
      </c>
      <c r="D8" s="58">
        <f>IFERROR(IF(A8="H-3",(s_DL/(up_RadSpec!F8*s_EF_iw*s_ED_ind*(s_ET_iw_o+s_ET_iw_i)*(1/24)*s_IRA_iw*(1/17)*1000))*1,(s_DL/(up_RadSpec!F8*s_EF_iw*s_ED_ind*(s_ET_iw_o+s_ET_iw_i)*(1/24)*s_IRA_iw*(1/s_PEF_wind)*1000))*1),".")</f>
        <v>902.50320889537193</v>
      </c>
      <c r="E8" s="58">
        <f>IFERROR((s_DL/(up_RadSpec!E8*s_EF_iw*(1/365)*s_ED_ind*up_RadSpec!O8*(s_ET_iw_o+s_ET_iw_i)*(1/24)*up_RadSpec!Y8))*1,".")</f>
        <v>1319.9397287795082</v>
      </c>
      <c r="F8" s="58">
        <f t="shared" si="0"/>
        <v>0.72628727974733953</v>
      </c>
      <c r="G8" s="65">
        <f t="shared" si="1"/>
        <v>6.875</v>
      </c>
      <c r="H8" s="65">
        <f t="shared" si="2"/>
        <v>5.5401465066476623E-3</v>
      </c>
      <c r="I8" s="65">
        <f>s_C*s_EF_iw*(1/365)*s_ED_ind*(s_ET_iw_o+s_ET_iw_i)*(1/24)*up_RadSpec!Y8*up_RadSpec!O8*1</f>
        <v>3.7880517503805161E-3</v>
      </c>
      <c r="J8" s="58"/>
      <c r="K8" s="58">
        <f>IFERROR((s_DL/(up_RadSpec!E8*s_EF_iw*(1/365)*s_ED_ind*up_RadSpec!O8*(s_ET_iw_o+s_ET_iw_i)*(1/24)*up_RadSpec!Y8))*1,".")</f>
        <v>1319.9397287795082</v>
      </c>
      <c r="L8" s="58">
        <f>IFERROR((s_DL/(up_RadSpec!K8*s_EF_iw*(1/365)*s_ED_ind*up_RadSpec!P8*(s_ET_iw_o+s_ET_iw_i)*(1/24)*up_RadSpec!Z8))*1,".")</f>
        <v>2423.0130923842889</v>
      </c>
      <c r="M8" s="58">
        <f>IFERROR((s_DL/(up_RadSpec!L8*s_EF_iw*(1/365)*s_ED_ind*up_RadSpec!Q8*(s_ET_iw_o+s_ET_iw_i)*(1/24)*up_RadSpec!AA8))*1,".")</f>
        <v>1768.5740655283803</v>
      </c>
      <c r="N8" s="58">
        <f>IFERROR((s_DL/(up_RadSpec!M8*s_EF_iw*(1/365)*s_ED_ind*up_RadSpec!R8*(s_ET_iw_o+s_ET_iw_i)*(1/24)*up_RadSpec!AB8))*1,".")</f>
        <v>1621.5032458221449</v>
      </c>
      <c r="O8" s="58">
        <f>IFERROR((s_DL/(up_RadSpec!I8*s_EF_iw*(1/365)*s_ED_ind*up_RadSpec!N8*(s_ET_iw_o+s_ET_iw_i)*(1/24)*up_RadSpec!X8))*1,".")</f>
        <v>4489.5668090298959</v>
      </c>
      <c r="P8" s="65">
        <f>s_C*s_EF_iw*(1/365)*s_ED_ind*(s_ET_iw_o+s_ET_iw_i)*(1/24)*up_RadSpec!Y8*up_RadSpec!O8*1</f>
        <v>3.7880517503805161E-3</v>
      </c>
      <c r="Q8" s="65">
        <f>s_C*s_EF_iw*(1/365)*s_ED_ind*(s_ET_iw_o+s_ET_iw_i)*(1/24)*up_RadSpec!Z8*up_RadSpec!P8*1</f>
        <v>2.0635464231354645E-3</v>
      </c>
      <c r="R8" s="65">
        <f>s_C*s_EF_iw*(1/365)*s_ED_ind*(s_ET_iw_o+s_ET_iw_i)*(1/24)*up_RadSpec!AA8*up_RadSpec!Q8*1</f>
        <v>2.8271363339856487E-3</v>
      </c>
      <c r="S8" s="65">
        <f>s_C*s_EF_iw*(1/365)*s_ED_ind*(s_ET_iw_o+s_ET_iw_i)*(1/24)*up_RadSpec!AB8*up_RadSpec!R8*1</f>
        <v>3.0835584281947389E-3</v>
      </c>
      <c r="T8" s="65">
        <f>s_C*s_EF_iw*(1/365)*s_ED_ind*(s_ET_iw_o+s_ET_iw_i)*(1/24)*up_RadSpec!X8*up_RadSpec!N8*1</f>
        <v>1.1136931941726463E-3</v>
      </c>
      <c r="U8" s="58">
        <f>IFERROR(s_DL/(up_RadSpec!F8*s_EF_iw*s_ED_ind*(s_ET_iw_o+s_ET_iw_i)*(1/24)*s_IRA_iw),".")</f>
        <v>2.9090909090909089E-3</v>
      </c>
      <c r="V8" s="58">
        <f>IFERROR(s_DL/(up_RadSpec!H8*s_EF_iw*(1/365)*s_ED_ind*(s_ET_iw_o+s_ET_iw_i)*(1/24)*s_GSF_a),".")</f>
        <v>15.927272727272728</v>
      </c>
      <c r="W8" s="58">
        <f t="shared" si="6"/>
        <v>2.908559665316422E-3</v>
      </c>
      <c r="X8" s="65">
        <f t="shared" si="4"/>
        <v>1718.75</v>
      </c>
      <c r="Y8" s="65">
        <f t="shared" si="5"/>
        <v>0.3139269406392694</v>
      </c>
      <c r="Z8" s="61"/>
    </row>
    <row r="9" spans="1:26" x14ac:dyDescent="0.25">
      <c r="A9" s="64" t="s">
        <v>7</v>
      </c>
      <c r="B9" s="61" t="s">
        <v>274</v>
      </c>
      <c r="C9" s="58">
        <f>IFERROR((s_DL/(up_RadSpec!G9*s_EF_iw*s_ED_ind*s_IRS_iw*(1/1000)))*1,".")</f>
        <v>0.72727272727272729</v>
      </c>
      <c r="D9" s="58">
        <f>IFERROR(IF(A9="H-3",(s_DL/(up_RadSpec!F9*s_EF_iw*s_ED_ind*(s_ET_iw_o+s_ET_iw_i)*(1/24)*s_IRA_iw*(1/17)*1000))*1,(s_DL/(up_RadSpec!F9*s_EF_iw*s_ED_ind*(s_ET_iw_o+s_ET_iw_i)*(1/24)*s_IRA_iw*(1/s_PEF_wind)*1000))*1),".")</f>
        <v>902.50320889537193</v>
      </c>
      <c r="E9" s="58">
        <f>IFERROR((s_DL/(up_RadSpec!E9*s_EF_iw*(1/365)*s_ED_ind*up_RadSpec!O9*(s_ET_iw_o+s_ET_iw_i)*(1/24)*up_RadSpec!Y9))*1,".")</f>
        <v>650.0545326233397</v>
      </c>
      <c r="F9" s="58">
        <f t="shared" si="0"/>
        <v>0.72587568750839238</v>
      </c>
      <c r="G9" s="65">
        <f t="shared" si="1"/>
        <v>6.875</v>
      </c>
      <c r="H9" s="65">
        <f t="shared" si="2"/>
        <v>5.5401465066476623E-3</v>
      </c>
      <c r="I9" s="65">
        <f>s_C*s_EF_iw*(1/365)*s_ED_ind*(s_ET_iw_o+s_ET_iw_i)*(1/24)*up_RadSpec!Y9*up_RadSpec!O9*1</f>
        <v>7.6916623899569722E-3</v>
      </c>
      <c r="J9" s="58"/>
      <c r="K9" s="58">
        <f>IFERROR((s_DL/(up_RadSpec!E9*s_EF_iw*(1/365)*s_ED_ind*up_RadSpec!O9*(s_ET_iw_o+s_ET_iw_i)*(1/24)*up_RadSpec!Y9))*1,".")</f>
        <v>650.0545326233397</v>
      </c>
      <c r="L9" s="58">
        <f>IFERROR((s_DL/(up_RadSpec!K9*s_EF_iw*(1/365)*s_ED_ind*up_RadSpec!P9*(s_ET_iw_o+s_ET_iw_i)*(1/24)*up_RadSpec!Z9))*1,".")</f>
        <v>1331.4204545454552</v>
      </c>
      <c r="M9" s="58">
        <f>IFERROR((s_DL/(up_RadSpec!L9*s_EF_iw*(1/365)*s_ED_ind*up_RadSpec!Q9*(s_ET_iw_o+s_ET_iw_i)*(1/24)*up_RadSpec!AA9))*1,".")</f>
        <v>936.81348558999503</v>
      </c>
      <c r="N9" s="58">
        <f>IFERROR((s_DL/(up_RadSpec!M9*s_EF_iw*(1/365)*s_ED_ind*up_RadSpec!R9*(s_ET_iw_o+s_ET_iw_i)*(1/24)*up_RadSpec!AB9))*1,".")</f>
        <v>772.23140495867767</v>
      </c>
      <c r="O9" s="58">
        <f>IFERROR((s_DL/(up_RadSpec!I9*s_EF_iw*(1/365)*s_ED_ind*up_RadSpec!N9*(s_ET_iw_o+s_ET_iw_i)*(1/24)*up_RadSpec!X9))*1,".")</f>
        <v>2358.3177385994295</v>
      </c>
      <c r="P9" s="65">
        <f>s_C*s_EF_iw*(1/365)*s_ED_ind*(s_ET_iw_o+s_ET_iw_i)*(1/24)*up_RadSpec!Y9*up_RadSpec!O9*1</f>
        <v>7.6916623899569722E-3</v>
      </c>
      <c r="Q9" s="65">
        <f>s_C*s_EF_iw*(1/365)*s_ED_ind*(s_ET_iw_o+s_ET_iw_i)*(1/24)*up_RadSpec!Z9*up_RadSpec!P9*1</f>
        <v>3.7553877011052774E-3</v>
      </c>
      <c r="R9" s="65">
        <f>s_C*s_EF_iw*(1/365)*s_ED_ind*(s_ET_iw_o+s_ET_iw_i)*(1/24)*up_RadSpec!AA9*up_RadSpec!Q9*1</f>
        <v>5.3372416995588539E-3</v>
      </c>
      <c r="S9" s="65">
        <f>s_C*s_EF_iw*(1/365)*s_ED_ind*(s_ET_iw_o+s_ET_iw_i)*(1/24)*up_RadSpec!AB9*up_RadSpec!R9*1</f>
        <v>6.4747431506849322E-3</v>
      </c>
      <c r="T9" s="65">
        <f>s_C*s_EF_iw*(1/365)*s_ED_ind*(s_ET_iw_o+s_ET_iw_i)*(1/24)*up_RadSpec!X9*up_RadSpec!N9*1</f>
        <v>2.1201553625125285E-3</v>
      </c>
      <c r="U9" s="58">
        <f>IFERROR(s_DL/(up_RadSpec!F9*s_EF_iw*s_ED_ind*(s_ET_iw_o+s_ET_iw_i)*(1/24)*s_IRA_iw),".")</f>
        <v>2.9090909090909089E-3</v>
      </c>
      <c r="V9" s="58">
        <f>IFERROR(s_DL/(up_RadSpec!H9*s_EF_iw*(1/365)*s_ED_ind*(s_ET_iw_o+s_ET_iw_i)*(1/24)*s_GSF_a),".")</f>
        <v>15.927272727272728</v>
      </c>
      <c r="W9" s="58">
        <f t="shared" si="6"/>
        <v>2.908559665316422E-3</v>
      </c>
      <c r="X9" s="65">
        <f t="shared" si="4"/>
        <v>1718.75</v>
      </c>
      <c r="Y9" s="65">
        <f t="shared" si="5"/>
        <v>0.3139269406392694</v>
      </c>
      <c r="Z9" s="61"/>
    </row>
    <row r="10" spans="1:26" x14ac:dyDescent="0.25">
      <c r="A10" s="66" t="s">
        <v>8</v>
      </c>
      <c r="B10" s="61" t="s">
        <v>261</v>
      </c>
      <c r="C10" s="58">
        <f>IFERROR((s_DL/(up_RadSpec!G10*s_EF_iw*s_ED_ind*s_IRS_iw*(1/1000)))*1,".")</f>
        <v>0.72727272727272729</v>
      </c>
      <c r="D10" s="58">
        <f>IFERROR(IF(A10="H-3",(s_DL/(up_RadSpec!F10*s_EF_iw*s_ED_ind*(s_ET_iw_o+s_ET_iw_i)*(1/24)*s_IRA_iw*(1/17)*1000))*1,(s_DL/(up_RadSpec!F10*s_EF_iw*s_ED_ind*(s_ET_iw_o+s_ET_iw_i)*(1/24)*s_IRA_iw*(1/s_PEF_wind)*1000))*1),".")</f>
        <v>902.50320889537193</v>
      </c>
      <c r="E10" s="58">
        <f>IFERROR((s_DL/(up_RadSpec!E10*s_EF_iw*(1/365)*s_ED_ind*up_RadSpec!O10*(s_ET_iw_o+s_ET_iw_i)*(1/24)*up_RadSpec!Y10))*1,".")</f>
        <v>1243.8441558441557</v>
      </c>
      <c r="F10" s="58">
        <f t="shared" si="0"/>
        <v>0.72626283184640517</v>
      </c>
      <c r="G10" s="65">
        <f t="shared" si="1"/>
        <v>6.875</v>
      </c>
      <c r="H10" s="65">
        <f t="shared" si="2"/>
        <v>5.5401465066476623E-3</v>
      </c>
      <c r="I10" s="65">
        <f>s_C*s_EF_iw*(1/365)*s_ED_ind*(s_ET_iw_o+s_ET_iw_i)*(1/24)*up_RadSpec!Y10*up_RadSpec!O10*1</f>
        <v>4.0197961911125962E-3</v>
      </c>
      <c r="J10" s="58"/>
      <c r="K10" s="58">
        <f>IFERROR((s_DL/(up_RadSpec!E10*s_EF_iw*(1/365)*s_ED_ind*up_RadSpec!O10*(s_ET_iw_o+s_ET_iw_i)*(1/24)*up_RadSpec!Y10))*1,".")</f>
        <v>1243.8441558441557</v>
      </c>
      <c r="L10" s="58">
        <f>IFERROR((s_DL/(up_RadSpec!K10*s_EF_iw*(1/365)*s_ED_ind*up_RadSpec!P10*(s_ET_iw_o+s_ET_iw_i)*(1/24)*up_RadSpec!Z10))*1,".")</f>
        <v>1938.2395382395378</v>
      </c>
      <c r="M10" s="58">
        <f>IFERROR((s_DL/(up_RadSpec!L10*s_EF_iw*(1/365)*s_ED_ind*up_RadSpec!Q10*(s_ET_iw_o+s_ET_iw_i)*(1/24)*up_RadSpec!AA10))*1,".")</f>
        <v>1384.1566354189983</v>
      </c>
      <c r="N10" s="58">
        <f>IFERROR((s_DL/(up_RadSpec!M10*s_EF_iw*(1/365)*s_ED_ind*up_RadSpec!R10*(s_ET_iw_o+s_ET_iw_i)*(1/24)*up_RadSpec!AB10))*1,".")</f>
        <v>1265.9729828404527</v>
      </c>
      <c r="O10" s="58">
        <f>IFERROR((s_DL/(up_RadSpec!I10*s_EF_iw*(1/365)*s_ED_ind*up_RadSpec!N10*(s_ET_iw_o+s_ET_iw_i)*(1/24)*up_RadSpec!X10))*1,".")</f>
        <v>3258.3425881855205</v>
      </c>
      <c r="P10" s="65">
        <f>s_C*s_EF_iw*(1/365)*s_ED_ind*(s_ET_iw_o+s_ET_iw_i)*(1/24)*up_RadSpec!Y10*up_RadSpec!O10*1</f>
        <v>4.0197961911125962E-3</v>
      </c>
      <c r="Q10" s="65">
        <f>s_C*s_EF_iw*(1/365)*s_ED_ind*(s_ET_iw_o+s_ET_iw_i)*(1/24)*up_RadSpec!Z10*up_RadSpec!P10*1</f>
        <v>2.5796605122096494E-3</v>
      </c>
      <c r="R10" s="65">
        <f>s_C*s_EF_iw*(1/365)*s_ED_ind*(s_ET_iw_o+s_ET_iw_i)*(1/24)*up_RadSpec!AA10*up_RadSpec!Q10*1</f>
        <v>3.6123079368733792E-3</v>
      </c>
      <c r="S10" s="65">
        <f>s_C*s_EF_iw*(1/365)*s_ED_ind*(s_ET_iw_o+s_ET_iw_i)*(1/24)*up_RadSpec!AB10*up_RadSpec!R10*1</f>
        <v>3.9495313626532096E-3</v>
      </c>
      <c r="T10" s="65">
        <f>s_C*s_EF_iw*(1/365)*s_ED_ind*(s_ET_iw_o+s_ET_iw_i)*(1/24)*up_RadSpec!X10*up_RadSpec!N10*1</f>
        <v>1.5345224956177367E-3</v>
      </c>
      <c r="U10" s="58">
        <f>IFERROR(s_DL/(up_RadSpec!F10*s_EF_iw*s_ED_ind*(s_ET_iw_o+s_ET_iw_i)*(1/24)*s_IRA_iw),".")</f>
        <v>2.9090909090909089E-3</v>
      </c>
      <c r="V10" s="58">
        <f>IFERROR(s_DL/(up_RadSpec!H10*s_EF_iw*(1/365)*s_ED_ind*(s_ET_iw_o+s_ET_iw_i)*(1/24)*s_GSF_a),".")</f>
        <v>15.927272727272728</v>
      </c>
      <c r="W10" s="58">
        <f t="shared" si="6"/>
        <v>2.908559665316422E-3</v>
      </c>
      <c r="X10" s="65">
        <f t="shared" si="4"/>
        <v>1718.75</v>
      </c>
      <c r="Y10" s="65">
        <f t="shared" si="5"/>
        <v>0.3139269406392694</v>
      </c>
      <c r="Z10" s="61"/>
    </row>
    <row r="11" spans="1:26" x14ac:dyDescent="0.25">
      <c r="A11" s="64" t="s">
        <v>9</v>
      </c>
      <c r="B11" s="61" t="s">
        <v>274</v>
      </c>
      <c r="C11" s="58">
        <f>IFERROR((s_DL/(up_RadSpec!G11*s_EF_iw*s_ED_ind*s_IRS_iw*(1/1000)))*1,".")</f>
        <v>0.72727272727272729</v>
      </c>
      <c r="D11" s="58">
        <f>IFERROR(IF(A11="H-3",(s_DL/(up_RadSpec!F11*s_EF_iw*s_ED_ind*(s_ET_iw_o+s_ET_iw_i)*(1/24)*s_IRA_iw*(1/17)*1000))*1,(s_DL/(up_RadSpec!F11*s_EF_iw*s_ED_ind*(s_ET_iw_o+s_ET_iw_i)*(1/24)*s_IRA_iw*(1/s_PEF_wind)*1000))*1),".")</f>
        <v>902.50320889537193</v>
      </c>
      <c r="E11" s="58">
        <f>IFERROR((s_DL/(up_RadSpec!E11*s_EF_iw*(1/365)*s_ED_ind*up_RadSpec!O11*(s_ET_iw_o+s_ET_iw_i)*(1/24)*up_RadSpec!Y11))*1,".")</f>
        <v>3719.2807192807195</v>
      </c>
      <c r="F11" s="58">
        <f t="shared" si="0"/>
        <v>0.72654517893682946</v>
      </c>
      <c r="G11" s="65">
        <f t="shared" si="1"/>
        <v>6.875</v>
      </c>
      <c r="H11" s="65">
        <f t="shared" si="2"/>
        <v>5.5401465066476623E-3</v>
      </c>
      <c r="I11" s="65">
        <f>s_C*s_EF_iw*(1/365)*s_ED_ind*(s_ET_iw_o+s_ET_iw_i)*(1/24)*up_RadSpec!Y11*up_RadSpec!O11*1</f>
        <v>1.3443459575611068E-3</v>
      </c>
      <c r="J11" s="58"/>
      <c r="K11" s="58">
        <f>IFERROR((s_DL/(up_RadSpec!E11*s_EF_iw*(1/365)*s_ED_ind*up_RadSpec!O11*(s_ET_iw_o+s_ET_iw_i)*(1/24)*up_RadSpec!Y11))*1,".")</f>
        <v>3719.2807192807195</v>
      </c>
      <c r="L11" s="58">
        <f>IFERROR((s_DL/(up_RadSpec!K11*s_EF_iw*(1/365)*s_ED_ind*up_RadSpec!P11*(s_ET_iw_o+s_ET_iw_i)*(1/24)*up_RadSpec!Z11))*1,".")</f>
        <v>4706.119365399144</v>
      </c>
      <c r="M11" s="58">
        <f>IFERROR((s_DL/(up_RadSpec!L11*s_EF_iw*(1/365)*s_ED_ind*up_RadSpec!Q11*(s_ET_iw_o+s_ET_iw_i)*(1/24)*up_RadSpec!AA11))*1,".")</f>
        <v>3652.3871811641584</v>
      </c>
      <c r="N11" s="58">
        <f>IFERROR((s_DL/(up_RadSpec!M11*s_EF_iw*(1/365)*s_ED_ind*up_RadSpec!R11*(s_ET_iw_o+s_ET_iw_i)*(1/24)*up_RadSpec!AB11))*1,".")</f>
        <v>3479.0969899665561</v>
      </c>
      <c r="O11" s="58">
        <f>IFERROR((s_DL/(up_RadSpec!I11*s_EF_iw*(1/365)*s_ED_ind*up_RadSpec!N11*(s_ET_iw_o+s_ET_iw_i)*(1/24)*up_RadSpec!X11))*1,".")</f>
        <v>8761.0157699443407</v>
      </c>
      <c r="P11" s="65">
        <f>s_C*s_EF_iw*(1/365)*s_ED_ind*(s_ET_iw_o+s_ET_iw_i)*(1/24)*up_RadSpec!Y11*up_RadSpec!O11*1</f>
        <v>1.3443459575611068E-3</v>
      </c>
      <c r="Q11" s="65">
        <f>s_C*s_EF_iw*(1/365)*s_ED_ind*(s_ET_iw_o+s_ET_iw_i)*(1/24)*up_RadSpec!Z11*up_RadSpec!P11*1</f>
        <v>1.0624464897260274E-3</v>
      </c>
      <c r="R11" s="65">
        <f>s_C*s_EF_iw*(1/365)*s_ED_ind*(s_ET_iw_o+s_ET_iw_i)*(1/24)*up_RadSpec!AA11*up_RadSpec!Q11*1</f>
        <v>1.3689676783955596E-3</v>
      </c>
      <c r="S11" s="65">
        <f>s_C*s_EF_iw*(1/365)*s_ED_ind*(s_ET_iw_o+s_ET_iw_i)*(1/24)*up_RadSpec!AB11*up_RadSpec!R11*1</f>
        <v>1.4371545301610188E-3</v>
      </c>
      <c r="T11" s="65">
        <f>s_C*s_EF_iw*(1/365)*s_ED_ind*(s_ET_iw_o+s_ET_iw_i)*(1/24)*up_RadSpec!X11*up_RadSpec!N11*1</f>
        <v>5.7071007875057907E-4</v>
      </c>
      <c r="U11" s="58">
        <f>IFERROR(s_DL/(up_RadSpec!F11*s_EF_iw*s_ED_ind*(s_ET_iw_o+s_ET_iw_i)*(1/24)*s_IRA_iw),".")</f>
        <v>2.9090909090909089E-3</v>
      </c>
      <c r="V11" s="58">
        <f>IFERROR(s_DL/(up_RadSpec!H11*s_EF_iw*(1/365)*s_ED_ind*(s_ET_iw_o+s_ET_iw_i)*(1/24)*s_GSF_a),".")</f>
        <v>15.927272727272728</v>
      </c>
      <c r="W11" s="58">
        <f t="shared" si="6"/>
        <v>2.908559665316422E-3</v>
      </c>
      <c r="X11" s="65">
        <f t="shared" si="4"/>
        <v>1718.75</v>
      </c>
      <c r="Y11" s="65">
        <f t="shared" si="5"/>
        <v>0.3139269406392694</v>
      </c>
      <c r="Z11" s="61"/>
    </row>
    <row r="12" spans="1:26" x14ac:dyDescent="0.25">
      <c r="A12" s="64" t="s">
        <v>10</v>
      </c>
      <c r="B12" s="61" t="s">
        <v>274</v>
      </c>
      <c r="C12" s="58">
        <f>IFERROR((s_DL/(up_RadSpec!G12*s_EF_iw*s_ED_ind*s_IRS_iw*(1/1000)))*1,".")</f>
        <v>0.72727272727272729</v>
      </c>
      <c r="D12" s="58">
        <f>IFERROR(IF(A12="H-3",(s_DL/(up_RadSpec!F12*s_EF_iw*s_ED_ind*(s_ET_iw_o+s_ET_iw_i)*(1/24)*s_IRA_iw*(1/17)*1000))*1,(s_DL/(up_RadSpec!F12*s_EF_iw*s_ED_ind*(s_ET_iw_o+s_ET_iw_i)*(1/24)*s_IRA_iw*(1/s_PEF_wind)*1000))*1),".")</f>
        <v>902.50320889537193</v>
      </c>
      <c r="E12" s="58">
        <f>IFERROR((s_DL/(up_RadSpec!E12*s_EF_iw*(1/365)*s_ED_ind*up_RadSpec!O12*(s_ET_iw_o+s_ET_iw_i)*(1/24)*up_RadSpec!Y12))*1,".")</f>
        <v>1782.0514579759861</v>
      </c>
      <c r="F12" s="58">
        <f t="shared" si="0"/>
        <v>0.72639092549734618</v>
      </c>
      <c r="G12" s="65">
        <f t="shared" si="1"/>
        <v>6.875</v>
      </c>
      <c r="H12" s="65">
        <f t="shared" si="2"/>
        <v>5.5401465066476623E-3</v>
      </c>
      <c r="I12" s="65">
        <f>s_C*s_EF_iw*(1/365)*s_ED_ind*(s_ET_iw_o+s_ET_iw_i)*(1/24)*up_RadSpec!Y12*up_RadSpec!O12*1</f>
        <v>2.8057551186983611E-3</v>
      </c>
      <c r="J12" s="58"/>
      <c r="K12" s="58">
        <f>IFERROR((s_DL/(up_RadSpec!E12*s_EF_iw*(1/365)*s_ED_ind*up_RadSpec!O12*(s_ET_iw_o+s_ET_iw_i)*(1/24)*up_RadSpec!Y12))*1,".")</f>
        <v>1782.0514579759861</v>
      </c>
      <c r="L12" s="58">
        <f>IFERROR((s_DL/(up_RadSpec!K12*s_EF_iw*(1/365)*s_ED_ind*up_RadSpec!P12*(s_ET_iw_o+s_ET_iw_i)*(1/24)*up_RadSpec!Z12))*1,".")</f>
        <v>3197.1146105046219</v>
      </c>
      <c r="M12" s="58">
        <f>IFERROR((s_DL/(up_RadSpec!L12*s_EF_iw*(1/365)*s_ED_ind*up_RadSpec!Q12*(s_ET_iw_o+s_ET_iw_i)*(1/24)*up_RadSpec!AA12))*1,".")</f>
        <v>2318.1882726541212</v>
      </c>
      <c r="N12" s="58">
        <f>IFERROR((s_DL/(up_RadSpec!M12*s_EF_iw*(1/365)*s_ED_ind*up_RadSpec!R12*(s_ET_iw_o+s_ET_iw_i)*(1/24)*up_RadSpec!AB12))*1,".")</f>
        <v>2047.2835659124778</v>
      </c>
      <c r="O12" s="58">
        <f>IFERROR((s_DL/(up_RadSpec!I12*s_EF_iw*(1/365)*s_ED_ind*up_RadSpec!N12*(s_ET_iw_o+s_ET_iw_i)*(1/24)*up_RadSpec!X12))*1,".")</f>
        <v>5519.0166975881257</v>
      </c>
      <c r="P12" s="65">
        <f>s_C*s_EF_iw*(1/365)*s_ED_ind*(s_ET_iw_o+s_ET_iw_i)*(1/24)*up_RadSpec!Y12*up_RadSpec!O12*1</f>
        <v>2.8057551186983611E-3</v>
      </c>
      <c r="Q12" s="65">
        <f>s_C*s_EF_iw*(1/365)*s_ED_ind*(s_ET_iw_o+s_ET_iw_i)*(1/24)*up_RadSpec!Z12*up_RadSpec!P12*1</f>
        <v>1.5639101531023365E-3</v>
      </c>
      <c r="R12" s="65">
        <f>s_C*s_EF_iw*(1/365)*s_ED_ind*(s_ET_iw_o+s_ET_iw_i)*(1/24)*up_RadSpec!AA12*up_RadSpec!Q12*1</f>
        <v>2.1568567398002757E-3</v>
      </c>
      <c r="S12" s="65">
        <f>s_C*s_EF_iw*(1/365)*s_ED_ind*(s_ET_iw_o+s_ET_iw_i)*(1/24)*up_RadSpec!AB12*up_RadSpec!R12*1</f>
        <v>2.4422606048573898E-3</v>
      </c>
      <c r="T12" s="65">
        <f>s_C*s_EF_iw*(1/365)*s_ED_ind*(s_ET_iw_o+s_ET_iw_i)*(1/24)*up_RadSpec!X12*up_RadSpec!N12*1</f>
        <v>9.0595848390621068E-4</v>
      </c>
      <c r="U12" s="58">
        <f>IFERROR(s_DL/(up_RadSpec!F12*s_EF_iw*s_ED_ind*(s_ET_iw_o+s_ET_iw_i)*(1/24)*s_IRA_iw),".")</f>
        <v>2.9090909090909089E-3</v>
      </c>
      <c r="V12" s="58">
        <f>IFERROR(s_DL/(up_RadSpec!H12*s_EF_iw*(1/365)*s_ED_ind*(s_ET_iw_o+s_ET_iw_i)*(1/24)*s_GSF_a),".")</f>
        <v>15.927272727272728</v>
      </c>
      <c r="W12" s="58">
        <f t="shared" si="6"/>
        <v>2.908559665316422E-3</v>
      </c>
      <c r="X12" s="65">
        <f t="shared" si="4"/>
        <v>1718.75</v>
      </c>
      <c r="Y12" s="65">
        <f t="shared" si="5"/>
        <v>0.3139269406392694</v>
      </c>
      <c r="Z12" s="61"/>
    </row>
    <row r="13" spans="1:26" x14ac:dyDescent="0.25">
      <c r="A13" s="64" t="s">
        <v>11</v>
      </c>
      <c r="B13" s="61" t="s">
        <v>274</v>
      </c>
      <c r="C13" s="58">
        <f>IFERROR((s_DL/(up_RadSpec!G13*s_EF_iw*s_ED_ind*s_IRS_iw*(1/1000)))*1,".")</f>
        <v>0.72727272727272729</v>
      </c>
      <c r="D13" s="58">
        <f>IFERROR(IF(A13="H-3",(s_DL/(up_RadSpec!F13*s_EF_iw*s_ED_ind*(s_ET_iw_o+s_ET_iw_i)*(1/24)*s_IRA_iw*(1/17)*1000))*1,(s_DL/(up_RadSpec!F13*s_EF_iw*s_ED_ind*(s_ET_iw_o+s_ET_iw_i)*(1/24)*s_IRA_iw*(1/s_PEF_wind)*1000))*1),".")</f>
        <v>902.50320889537193</v>
      </c>
      <c r="E13" s="58">
        <f>IFERROR((s_DL/(up_RadSpec!E13*s_EF_iw*(1/365)*s_ED_ind*up_RadSpec!O13*(s_ET_iw_o+s_ET_iw_i)*(1/24)*up_RadSpec!Y13))*1,".")</f>
        <v>13697.654511213843</v>
      </c>
      <c r="F13" s="58">
        <f t="shared" si="0"/>
        <v>0.72664858396536192</v>
      </c>
      <c r="G13" s="65">
        <f t="shared" si="1"/>
        <v>6.875</v>
      </c>
      <c r="H13" s="65">
        <f t="shared" si="2"/>
        <v>5.5401465066476623E-3</v>
      </c>
      <c r="I13" s="65">
        <f>s_C*s_EF_iw*(1/365)*s_ED_ind*(s_ET_iw_o+s_ET_iw_i)*(1/24)*up_RadSpec!Y13*up_RadSpec!O13*1</f>
        <v>3.6502599740025976E-4</v>
      </c>
      <c r="J13" s="58"/>
      <c r="K13" s="58">
        <f>IFERROR((s_DL/(up_RadSpec!E13*s_EF_iw*(1/365)*s_ED_ind*up_RadSpec!O13*(s_ET_iw_o+s_ET_iw_i)*(1/24)*up_RadSpec!Y13))*1,".")</f>
        <v>13697.654511213843</v>
      </c>
      <c r="L13" s="58">
        <f>IFERROR((s_DL/(up_RadSpec!K13*s_EF_iw*(1/365)*s_ED_ind*up_RadSpec!P13*(s_ET_iw_o+s_ET_iw_i)*(1/24)*up_RadSpec!Z13))*1,".")</f>
        <v>29871.580933033449</v>
      </c>
      <c r="M13" s="58">
        <f>IFERROR((s_DL/(up_RadSpec!L13*s_EF_iw*(1/365)*s_ED_ind*up_RadSpec!Q13*(s_ET_iw_o+s_ET_iw_i)*(1/24)*up_RadSpec!AA13))*1,".")</f>
        <v>17746.494798733602</v>
      </c>
      <c r="N13" s="58">
        <f>IFERROR((s_DL/(up_RadSpec!M13*s_EF_iw*(1/365)*s_ED_ind*up_RadSpec!R13*(s_ET_iw_o+s_ET_iw_i)*(1/24)*up_RadSpec!AB13))*1,".")</f>
        <v>14650.070542124522</v>
      </c>
      <c r="O13" s="58">
        <f>IFERROR((s_DL/(up_RadSpec!I13*s_EF_iw*(1/365)*s_ED_ind*up_RadSpec!N13*(s_ET_iw_o+s_ET_iw_i)*(1/24)*up_RadSpec!X13))*1,".")</f>
        <v>287378.2467532467</v>
      </c>
      <c r="P13" s="65">
        <f>s_C*s_EF_iw*(1/365)*s_ED_ind*(s_ET_iw_o+s_ET_iw_i)*(1/24)*up_RadSpec!Y13*up_RadSpec!O13*1</f>
        <v>3.6502599740025976E-4</v>
      </c>
      <c r="Q13" s="65">
        <f>s_C*s_EF_iw*(1/365)*s_ED_ind*(s_ET_iw_o+s_ET_iw_i)*(1/24)*up_RadSpec!Z13*up_RadSpec!P13*1</f>
        <v>1.673831730302147E-4</v>
      </c>
      <c r="R13" s="65">
        <f>s_C*s_EF_iw*(1/365)*s_ED_ind*(s_ET_iw_o+s_ET_iw_i)*(1/24)*up_RadSpec!AA13*up_RadSpec!Q13*1</f>
        <v>2.8174577891048116E-4</v>
      </c>
      <c r="S13" s="65">
        <f>s_C*s_EF_iw*(1/365)*s_ED_ind*(s_ET_iw_o+s_ET_iw_i)*(1/24)*up_RadSpec!AB13*up_RadSpec!R13*1</f>
        <v>3.4129528493552985E-4</v>
      </c>
      <c r="T13" s="65">
        <f>s_C*s_EF_iw*(1/365)*s_ED_ind*(s_ET_iw_o+s_ET_iw_i)*(1/24)*up_RadSpec!X13*up_RadSpec!N13*1</f>
        <v>1.7398672503883641E-5</v>
      </c>
      <c r="U13" s="58">
        <f>IFERROR(s_DL/(up_RadSpec!F13*s_EF_iw*s_ED_ind*(s_ET_iw_o+s_ET_iw_i)*(1/24)*s_IRA_iw),".")</f>
        <v>2.9090909090909089E-3</v>
      </c>
      <c r="V13" s="58">
        <f>IFERROR(s_DL/(up_RadSpec!H13*s_EF_iw*(1/365)*s_ED_ind*(s_ET_iw_o+s_ET_iw_i)*(1/24)*s_GSF_a),".")</f>
        <v>15.927272727272728</v>
      </c>
      <c r="W13" s="58">
        <f t="shared" si="6"/>
        <v>2.908559665316422E-3</v>
      </c>
      <c r="X13" s="65">
        <f t="shared" si="4"/>
        <v>1718.75</v>
      </c>
      <c r="Y13" s="65">
        <f t="shared" si="5"/>
        <v>0.3139269406392694</v>
      </c>
      <c r="Z13" s="61"/>
    </row>
    <row r="14" spans="1:26" x14ac:dyDescent="0.25">
      <c r="A14" s="64" t="s">
        <v>12</v>
      </c>
      <c r="B14" s="61" t="s">
        <v>274</v>
      </c>
      <c r="C14" s="58">
        <f>IFERROR((s_DL/(up_RadSpec!G14*s_EF_iw*s_ED_ind*s_IRS_iw*(1/1000)))*1,".")</f>
        <v>0.72727272727272729</v>
      </c>
      <c r="D14" s="58">
        <f>IFERROR(IF(A14="H-3",(s_DL/(up_RadSpec!F14*s_EF_iw*s_ED_ind*(s_ET_iw_o+s_ET_iw_i)*(1/24)*s_IRA_iw*(1/17)*1000))*1,(s_DL/(up_RadSpec!F14*s_EF_iw*s_ED_ind*(s_ET_iw_o+s_ET_iw_i)*(1/24)*s_IRA_iw*(1/s_PEF_wind)*1000))*1),".")</f>
        <v>902.50320889537193</v>
      </c>
      <c r="E14" s="58">
        <f>IFERROR((s_DL/(up_RadSpec!E14*s_EF_iw*(1/365)*s_ED_ind*up_RadSpec!O14*(s_ET_iw_o+s_ET_iw_i)*(1/24)*up_RadSpec!Y14))*1,".")</f>
        <v>2056.2544858686665</v>
      </c>
      <c r="F14" s="58">
        <f t="shared" si="0"/>
        <v>0.72643041117267648</v>
      </c>
      <c r="G14" s="65">
        <f t="shared" si="1"/>
        <v>6.875</v>
      </c>
      <c r="H14" s="65">
        <f t="shared" si="2"/>
        <v>5.5401465066476623E-3</v>
      </c>
      <c r="I14" s="65">
        <f>s_C*s_EF_iw*(1/365)*s_ED_ind*(s_ET_iw_o+s_ET_iw_i)*(1/24)*up_RadSpec!Y14*up_RadSpec!O14*1</f>
        <v>2.4316056375131732E-3</v>
      </c>
      <c r="J14" s="58"/>
      <c r="K14" s="58">
        <f>IFERROR((s_DL/(up_RadSpec!E14*s_EF_iw*(1/365)*s_ED_ind*up_RadSpec!O14*(s_ET_iw_o+s_ET_iw_i)*(1/24)*up_RadSpec!Y14))*1,".")</f>
        <v>2056.2544858686665</v>
      </c>
      <c r="L14" s="58">
        <f>IFERROR((s_DL/(up_RadSpec!K14*s_EF_iw*(1/365)*s_ED_ind*up_RadSpec!P14*(s_ET_iw_o+s_ET_iw_i)*(1/24)*up_RadSpec!Z14))*1,".")</f>
        <v>3734.3707965151193</v>
      </c>
      <c r="M14" s="58">
        <f>IFERROR((s_DL/(up_RadSpec!L14*s_EF_iw*(1/365)*s_ED_ind*up_RadSpec!Q14*(s_ET_iw_o+s_ET_iw_i)*(1/24)*up_RadSpec!AA14))*1,".")</f>
        <v>2760.9833639378421</v>
      </c>
      <c r="N14" s="58">
        <f>IFERROR((s_DL/(up_RadSpec!M14*s_EF_iw*(1/365)*s_ED_ind*up_RadSpec!R14*(s_ET_iw_o+s_ET_iw_i)*(1/24)*up_RadSpec!AB14))*1,".")</f>
        <v>2419.4403690806571</v>
      </c>
      <c r="O14" s="58">
        <f>IFERROR((s_DL/(up_RadSpec!I14*s_EF_iw*(1/365)*s_ED_ind*up_RadSpec!N14*(s_ET_iw_o+s_ET_iw_i)*(1/24)*up_RadSpec!X14))*1,".")</f>
        <v>10419.900221729495</v>
      </c>
      <c r="P14" s="65">
        <f>s_C*s_EF_iw*(1/365)*s_ED_ind*(s_ET_iw_o+s_ET_iw_i)*(1/24)*up_RadSpec!Y14*up_RadSpec!O14*1</f>
        <v>2.4316056375131732E-3</v>
      </c>
      <c r="Q14" s="65">
        <f>s_C*s_EF_iw*(1/365)*s_ED_ind*(s_ET_iw_o+s_ET_iw_i)*(1/24)*up_RadSpec!Z14*up_RadSpec!P14*1</f>
        <v>1.3389136409983589E-3</v>
      </c>
      <c r="R14" s="65">
        <f>s_C*s_EF_iw*(1/365)*s_ED_ind*(s_ET_iw_o+s_ET_iw_i)*(1/24)*up_RadSpec!AA14*up_RadSpec!Q14*1</f>
        <v>1.8109489775660105E-3</v>
      </c>
      <c r="S14" s="65">
        <f>s_C*s_EF_iw*(1/365)*s_ED_ind*(s_ET_iw_o+s_ET_iw_i)*(1/24)*up_RadSpec!AB14*up_RadSpec!R14*1</f>
        <v>2.0665936073059358E-3</v>
      </c>
      <c r="T14" s="65">
        <f>s_C*s_EF_iw*(1/365)*s_ED_ind*(s_ET_iw_o+s_ET_iw_i)*(1/24)*up_RadSpec!X14*up_RadSpec!N14*1</f>
        <v>4.7985104402181126E-4</v>
      </c>
      <c r="U14" s="58">
        <f>IFERROR(s_DL/(up_RadSpec!F14*s_EF_iw*s_ED_ind*(s_ET_iw_o+s_ET_iw_i)*(1/24)*s_IRA_iw),".")</f>
        <v>2.9090909090909089E-3</v>
      </c>
      <c r="V14" s="58">
        <f>IFERROR(s_DL/(up_RadSpec!H14*s_EF_iw*(1/365)*s_ED_ind*(s_ET_iw_o+s_ET_iw_i)*(1/24)*s_GSF_a),".")</f>
        <v>15.927272727272728</v>
      </c>
      <c r="W14" s="58">
        <f t="shared" si="6"/>
        <v>2.908559665316422E-3</v>
      </c>
      <c r="X14" s="65">
        <f t="shared" si="4"/>
        <v>1718.75</v>
      </c>
      <c r="Y14" s="65">
        <f t="shared" si="5"/>
        <v>0.3139269406392694</v>
      </c>
      <c r="Z14" s="61"/>
    </row>
    <row r="15" spans="1:26" x14ac:dyDescent="0.25">
      <c r="A15" s="64" t="s">
        <v>13</v>
      </c>
      <c r="B15" s="61" t="s">
        <v>274</v>
      </c>
      <c r="C15" s="58">
        <f>IFERROR((s_DL/(up_RadSpec!G15*s_EF_iw*s_ED_ind*s_IRS_iw*(1/1000)))*1,".")</f>
        <v>0.72727272727272729</v>
      </c>
      <c r="D15" s="58">
        <f>IFERROR(IF(A15="H-3",(s_DL/(up_RadSpec!F15*s_EF_iw*s_ED_ind*(s_ET_iw_o+s_ET_iw_i)*(1/24)*s_IRA_iw*(1/17)*1000))*1,(s_DL/(up_RadSpec!F15*s_EF_iw*s_ED_ind*(s_ET_iw_o+s_ET_iw_i)*(1/24)*s_IRA_iw*(1/s_PEF_wind)*1000))*1),".")</f>
        <v>902.50320889537193</v>
      </c>
      <c r="E15" s="58" t="str">
        <f>IFERROR((s_DL/(up_RadSpec!E15*s_EF_iw*(1/365)*s_ED_ind*up_RadSpec!O15*(s_ET_iw_o+s_ET_iw_i)*(1/24)*up_RadSpec!Y15))*1,".")</f>
        <v>.</v>
      </c>
      <c r="F15" s="58">
        <f t="shared" si="0"/>
        <v>0.72668713408184593</v>
      </c>
      <c r="G15" s="65">
        <f t="shared" si="1"/>
        <v>6.875</v>
      </c>
      <c r="H15" s="65">
        <f t="shared" si="2"/>
        <v>5.5401465066476623E-3</v>
      </c>
      <c r="I15" s="65">
        <f>s_C*s_EF_iw*(1/365)*s_ED_ind*(s_ET_iw_o+s_ET_iw_i)*(1/24)*up_RadSpec!Y15*up_RadSpec!O15*1</f>
        <v>0</v>
      </c>
      <c r="J15" s="58"/>
      <c r="K15" s="58" t="str">
        <f>IFERROR((s_DL/(up_RadSpec!E15*s_EF_iw*(1/365)*s_ED_ind*up_RadSpec!O15*(s_ET_iw_o+s_ET_iw_i)*(1/24)*up_RadSpec!Y15))*1,".")</f>
        <v>.</v>
      </c>
      <c r="L15" s="58" t="str">
        <f>IFERROR((s_DL/(up_RadSpec!K15*s_EF_iw*(1/365)*s_ED_ind*up_RadSpec!P15*(s_ET_iw_o+s_ET_iw_i)*(1/24)*up_RadSpec!Z15))*1,".")</f>
        <v>.</v>
      </c>
      <c r="M15" s="58" t="str">
        <f>IFERROR((s_DL/(up_RadSpec!L15*s_EF_iw*(1/365)*s_ED_ind*up_RadSpec!Q15*(s_ET_iw_o+s_ET_iw_i)*(1/24)*up_RadSpec!AA15))*1,".")</f>
        <v>.</v>
      </c>
      <c r="N15" s="58" t="str">
        <f>IFERROR((s_DL/(up_RadSpec!M15*s_EF_iw*(1/365)*s_ED_ind*up_RadSpec!R15*(s_ET_iw_o+s_ET_iw_i)*(1/24)*up_RadSpec!AB15))*1,".")</f>
        <v>.</v>
      </c>
      <c r="O15" s="58" t="str">
        <f>IFERROR((s_DL/(up_RadSpec!I15*s_EF_iw*(1/365)*s_ED_ind*up_RadSpec!N15*(s_ET_iw_o+s_ET_iw_i)*(1/24)*up_RadSpec!X15))*1,".")</f>
        <v>.</v>
      </c>
      <c r="P15" s="65">
        <f>s_C*s_EF_iw*(1/365)*s_ED_ind*(s_ET_iw_o+s_ET_iw_i)*(1/24)*up_RadSpec!Y15*up_RadSpec!O15*1</f>
        <v>0</v>
      </c>
      <c r="Q15" s="65">
        <f>s_C*s_EF_iw*(1/365)*s_ED_ind*(s_ET_iw_o+s_ET_iw_i)*(1/24)*up_RadSpec!Z15*up_RadSpec!P15*1</f>
        <v>0</v>
      </c>
      <c r="R15" s="65">
        <f>s_C*s_EF_iw*(1/365)*s_ED_ind*(s_ET_iw_o+s_ET_iw_i)*(1/24)*up_RadSpec!AA15*up_RadSpec!Q15*1</f>
        <v>0</v>
      </c>
      <c r="S15" s="65">
        <f>s_C*s_EF_iw*(1/365)*s_ED_ind*(s_ET_iw_o+s_ET_iw_i)*(1/24)*up_RadSpec!AB15*up_RadSpec!R15*1</f>
        <v>0</v>
      </c>
      <c r="T15" s="65">
        <f>s_C*s_EF_iw*(1/365)*s_ED_ind*(s_ET_iw_o+s_ET_iw_i)*(1/24)*up_RadSpec!X15*up_RadSpec!N15*1</f>
        <v>0</v>
      </c>
      <c r="U15" s="58">
        <f>IFERROR(s_DL/(up_RadSpec!F15*s_EF_iw*s_ED_ind*(s_ET_iw_o+s_ET_iw_i)*(1/24)*s_IRA_iw),".")</f>
        <v>2.9090909090909089E-3</v>
      </c>
      <c r="V15" s="58">
        <f>IFERROR(s_DL/(up_RadSpec!H15*s_EF_iw*(1/365)*s_ED_ind*(s_ET_iw_o+s_ET_iw_i)*(1/24)*s_GSF_a),".")</f>
        <v>15.927272727272728</v>
      </c>
      <c r="W15" s="58">
        <f t="shared" si="6"/>
        <v>2.908559665316422E-3</v>
      </c>
      <c r="X15" s="65">
        <f t="shared" si="4"/>
        <v>1718.75</v>
      </c>
      <c r="Y15" s="65">
        <f t="shared" si="5"/>
        <v>0.3139269406392694</v>
      </c>
      <c r="Z15" s="61"/>
    </row>
    <row r="16" spans="1:26" x14ac:dyDescent="0.25">
      <c r="A16" s="64" t="s">
        <v>14</v>
      </c>
      <c r="B16" s="61" t="s">
        <v>274</v>
      </c>
      <c r="C16" s="58">
        <f>IFERROR((s_DL/(up_RadSpec!G16*s_EF_iw*s_ED_ind*s_IRS_iw*(1/1000)))*1,".")</f>
        <v>0.72727272727272729</v>
      </c>
      <c r="D16" s="58">
        <f>IFERROR(IF(A16="H-3",(s_DL/(up_RadSpec!F16*s_EF_iw*s_ED_ind*(s_ET_iw_o+s_ET_iw_i)*(1/24)*s_IRA_iw*(1/17)*1000))*1,(s_DL/(up_RadSpec!F16*s_EF_iw*s_ED_ind*(s_ET_iw_o+s_ET_iw_i)*(1/24)*s_IRA_iw*(1/s_PEF_wind)*1000))*1),".")</f>
        <v>902.50320889537193</v>
      </c>
      <c r="E16" s="58">
        <f>IFERROR((s_DL/(up_RadSpec!E16*s_EF_iw*(1/365)*s_ED_ind*up_RadSpec!O16*(s_ET_iw_o+s_ET_iw_i)*(1/24)*up_RadSpec!Y16))*1,".")</f>
        <v>19123655.075627644</v>
      </c>
      <c r="F16" s="58">
        <f t="shared" si="0"/>
        <v>0.7266871064681828</v>
      </c>
      <c r="G16" s="65">
        <f t="shared" si="1"/>
        <v>6.875</v>
      </c>
      <c r="H16" s="65">
        <f t="shared" si="2"/>
        <v>5.5401465066476623E-3</v>
      </c>
      <c r="I16" s="65">
        <f>s_C*s_EF_iw*(1/365)*s_ED_ind*(s_ET_iw_o+s_ET_iw_i)*(1/24)*up_RadSpec!Y16*up_RadSpec!O16*1</f>
        <v>2.6145629484670569E-7</v>
      </c>
      <c r="J16" s="58"/>
      <c r="K16" s="58">
        <f>IFERROR((s_DL/(up_RadSpec!E16*s_EF_iw*(1/365)*s_ED_ind*up_RadSpec!O16*(s_ET_iw_o+s_ET_iw_i)*(1/24)*up_RadSpec!Y16))*1,".")</f>
        <v>19123655.075627644</v>
      </c>
      <c r="L16" s="58">
        <f>IFERROR((s_DL/(up_RadSpec!K16*s_EF_iw*(1/365)*s_ED_ind*up_RadSpec!P16*(s_ET_iw_o+s_ET_iw_i)*(1/24)*up_RadSpec!Z16))*1,".")</f>
        <v>34058573.540280879</v>
      </c>
      <c r="M16" s="58">
        <f>IFERROR((s_DL/(up_RadSpec!L16*s_EF_iw*(1/365)*s_ED_ind*up_RadSpec!Q16*(s_ET_iw_o+s_ET_iw_i)*(1/24)*up_RadSpec!AA16))*1,".")</f>
        <v>20460345.140494447</v>
      </c>
      <c r="N16" s="58">
        <f>IFERROR((s_DL/(up_RadSpec!M16*s_EF_iw*(1/365)*s_ED_ind*up_RadSpec!R16*(s_ET_iw_o+s_ET_iw_i)*(1/24)*up_RadSpec!AB16))*1,".")</f>
        <v>20566062.345115442</v>
      </c>
      <c r="O16" s="58">
        <f>IFERROR((s_DL/(up_RadSpec!I16*s_EF_iw*(1/365)*s_ED_ind*up_RadSpec!N16*(s_ET_iw_o+s_ET_iw_i)*(1/24)*up_RadSpec!X16))*1,".")</f>
        <v>796363636.36363637</v>
      </c>
      <c r="P16" s="65">
        <f>s_C*s_EF_iw*(1/365)*s_ED_ind*(s_ET_iw_o+s_ET_iw_i)*(1/24)*up_RadSpec!Y16*up_RadSpec!O16*1</f>
        <v>2.6145629484670569E-7</v>
      </c>
      <c r="Q16" s="65">
        <f>s_C*s_EF_iw*(1/365)*s_ED_ind*(s_ET_iw_o+s_ET_iw_i)*(1/24)*up_RadSpec!Z16*up_RadSpec!P16*1</f>
        <v>1.468059134680591E-7</v>
      </c>
      <c r="R16" s="65">
        <f>s_C*s_EF_iw*(1/365)*s_ED_ind*(s_ET_iw_o+s_ET_iw_i)*(1/24)*up_RadSpec!AA16*up_RadSpec!Q16*1</f>
        <v>2.4437515426385279E-7</v>
      </c>
      <c r="S16" s="65">
        <f>s_C*s_EF_iw*(1/365)*s_ED_ind*(s_ET_iw_o+s_ET_iw_i)*(1/24)*up_RadSpec!AB16*up_RadSpec!R16*1</f>
        <v>2.4311897513952296E-7</v>
      </c>
      <c r="T16" s="65">
        <f>s_C*s_EF_iw*(1/365)*s_ED_ind*(s_ET_iw_o+s_ET_iw_i)*(1/24)*up_RadSpec!X16*up_RadSpec!N16*1</f>
        <v>6.278538812785388E-9</v>
      </c>
      <c r="U16" s="58">
        <f>IFERROR(s_DL/(up_RadSpec!F16*s_EF_iw*s_ED_ind*(s_ET_iw_o+s_ET_iw_i)*(1/24)*s_IRA_iw),".")</f>
        <v>2.9090909090909089E-3</v>
      </c>
      <c r="V16" s="58">
        <f>IFERROR(s_DL/(up_RadSpec!H16*s_EF_iw*(1/365)*s_ED_ind*(s_ET_iw_o+s_ET_iw_i)*(1/24)*s_GSF_a),".")</f>
        <v>15.927272727272728</v>
      </c>
      <c r="W16" s="58">
        <f t="shared" si="6"/>
        <v>2.908559665316422E-3</v>
      </c>
      <c r="X16" s="65">
        <f t="shared" si="4"/>
        <v>1718.75</v>
      </c>
      <c r="Y16" s="65">
        <f t="shared" si="5"/>
        <v>0.3139269406392694</v>
      </c>
      <c r="Z16" s="61"/>
    </row>
    <row r="17" spans="1:26" x14ac:dyDescent="0.25">
      <c r="A17" s="64" t="s">
        <v>15</v>
      </c>
      <c r="B17" s="61" t="s">
        <v>274</v>
      </c>
      <c r="C17" s="58">
        <f>IFERROR((s_DL/(up_RadSpec!G17*s_EF_iw*s_ED_ind*s_IRS_iw*(1/1000)))*1,".")</f>
        <v>0.72727272727272729</v>
      </c>
      <c r="D17" s="58">
        <f>IFERROR(IF(A17="H-3",(s_DL/(up_RadSpec!F17*s_EF_iw*s_ED_ind*(s_ET_iw_o+s_ET_iw_i)*(1/24)*s_IRA_iw*(1/17)*1000))*1,(s_DL/(up_RadSpec!F17*s_EF_iw*s_ED_ind*(s_ET_iw_o+s_ET_iw_i)*(1/24)*s_IRA_iw*(1/s_PEF_wind)*1000))*1),".")</f>
        <v>902.50320889537193</v>
      </c>
      <c r="E17" s="58">
        <f>IFERROR((s_DL/(up_RadSpec!E17*s_EF_iw*(1/365)*s_ED_ind*up_RadSpec!O17*(s_ET_iw_o+s_ET_iw_i)*(1/24)*up_RadSpec!Y17))*1,".")</f>
        <v>1758.2054309327027</v>
      </c>
      <c r="F17" s="58">
        <f t="shared" si="0"/>
        <v>0.72638690976652642</v>
      </c>
      <c r="G17" s="65">
        <f t="shared" si="1"/>
        <v>6.875</v>
      </c>
      <c r="H17" s="65">
        <f t="shared" si="2"/>
        <v>5.5401465066476623E-3</v>
      </c>
      <c r="I17" s="65">
        <f>s_C*s_EF_iw*(1/365)*s_ED_ind*(s_ET_iw_o+s_ET_iw_i)*(1/24)*up_RadSpec!Y17*up_RadSpec!O17*1</f>
        <v>2.8438087563792654E-3</v>
      </c>
      <c r="J17" s="58"/>
      <c r="K17" s="58">
        <f>IFERROR((s_DL/(up_RadSpec!E17*s_EF_iw*(1/365)*s_ED_ind*up_RadSpec!O17*(s_ET_iw_o+s_ET_iw_i)*(1/24)*up_RadSpec!Y17))*1,".")</f>
        <v>1758.2054309327027</v>
      </c>
      <c r="L17" s="58">
        <f>IFERROR((s_DL/(up_RadSpec!K17*s_EF_iw*(1/365)*s_ED_ind*up_RadSpec!P17*(s_ET_iw_o+s_ET_iw_i)*(1/24)*up_RadSpec!Z17))*1,".")</f>
        <v>3072.8316909221435</v>
      </c>
      <c r="M17" s="58">
        <f>IFERROR((s_DL/(up_RadSpec!L17*s_EF_iw*(1/365)*s_ED_ind*up_RadSpec!Q17*(s_ET_iw_o+s_ET_iw_i)*(1/24)*up_RadSpec!AA17))*1,".")</f>
        <v>2315.1157268804332</v>
      </c>
      <c r="N17" s="58">
        <f>IFERROR((s_DL/(up_RadSpec!M17*s_EF_iw*(1/365)*s_ED_ind*up_RadSpec!R17*(s_ET_iw_o+s_ET_iw_i)*(1/24)*up_RadSpec!AB17))*1,".")</f>
        <v>2058.6737691433937</v>
      </c>
      <c r="O17" s="58">
        <f>IFERROR((s_DL/(up_RadSpec!I17*s_EF_iw*(1/365)*s_ED_ind*up_RadSpec!N17*(s_ET_iw_o+s_ET_iw_i)*(1/24)*up_RadSpec!X17))*1,".")</f>
        <v>5887.9637496459918</v>
      </c>
      <c r="P17" s="65">
        <f>s_C*s_EF_iw*(1/365)*s_ED_ind*(s_ET_iw_o+s_ET_iw_i)*(1/24)*up_RadSpec!Y17*up_RadSpec!O17*1</f>
        <v>2.8438087563792654E-3</v>
      </c>
      <c r="Q17" s="65">
        <f>s_C*s_EF_iw*(1/365)*s_ED_ind*(s_ET_iw_o+s_ET_iw_i)*(1/24)*up_RadSpec!Z17*up_RadSpec!P17*1</f>
        <v>1.6271636402251245E-3</v>
      </c>
      <c r="R17" s="65">
        <f>s_C*s_EF_iw*(1/365)*s_ED_ind*(s_ET_iw_o+s_ET_iw_i)*(1/24)*up_RadSpec!AA17*up_RadSpec!Q17*1</f>
        <v>2.1597192494292239E-3</v>
      </c>
      <c r="S17" s="65">
        <f>s_C*s_EF_iw*(1/365)*s_ED_ind*(s_ET_iw_o+s_ET_iw_i)*(1/24)*up_RadSpec!AB17*up_RadSpec!R17*1</f>
        <v>2.4287480974124823E-3</v>
      </c>
      <c r="T17" s="65">
        <f>s_C*s_EF_iw*(1/365)*s_ED_ind*(s_ET_iw_o+s_ET_iw_i)*(1/24)*up_RadSpec!X17*up_RadSpec!N17*1</f>
        <v>8.4919001077420357E-4</v>
      </c>
      <c r="U17" s="58">
        <f>IFERROR(s_DL/(up_RadSpec!F17*s_EF_iw*s_ED_ind*(s_ET_iw_o+s_ET_iw_i)*(1/24)*s_IRA_iw),".")</f>
        <v>2.9090909090909089E-3</v>
      </c>
      <c r="V17" s="58">
        <f>IFERROR(s_DL/(up_RadSpec!H17*s_EF_iw*(1/365)*s_ED_ind*(s_ET_iw_o+s_ET_iw_i)*(1/24)*s_GSF_a),".")</f>
        <v>15.927272727272728</v>
      </c>
      <c r="W17" s="58">
        <f t="shared" si="6"/>
        <v>2.908559665316422E-3</v>
      </c>
      <c r="X17" s="65">
        <f t="shared" si="4"/>
        <v>1718.75</v>
      </c>
      <c r="Y17" s="65">
        <f t="shared" si="5"/>
        <v>0.3139269406392694</v>
      </c>
      <c r="Z17" s="61"/>
    </row>
    <row r="18" spans="1:26" x14ac:dyDescent="0.25">
      <c r="A18" s="64" t="s">
        <v>16</v>
      </c>
      <c r="B18" s="61" t="s">
        <v>274</v>
      </c>
      <c r="C18" s="58">
        <f>IFERROR((s_DL/(up_RadSpec!G18*s_EF_iw*s_ED_ind*s_IRS_iw*(1/1000)))*1,".")</f>
        <v>0.72727272727272729</v>
      </c>
      <c r="D18" s="58">
        <f>IFERROR(IF(A18="H-3",(s_DL/(up_RadSpec!F18*s_EF_iw*s_ED_ind*(s_ET_iw_o+s_ET_iw_i)*(1/24)*s_IRA_iw*(1/17)*1000))*1,(s_DL/(up_RadSpec!F18*s_EF_iw*s_ED_ind*(s_ET_iw_o+s_ET_iw_i)*(1/24)*s_IRA_iw*(1/s_PEF_wind)*1000))*1),".")</f>
        <v>902.50320889537193</v>
      </c>
      <c r="E18" s="58">
        <f>IFERROR((s_DL/(up_RadSpec!E18*s_EF_iw*(1/365)*s_ED_ind*up_RadSpec!O18*(s_ET_iw_o+s_ET_iw_i)*(1/24)*up_RadSpec!Y18))*1,".")</f>
        <v>895.47762454264023</v>
      </c>
      <c r="F18" s="58">
        <f t="shared" si="0"/>
        <v>0.7260978999262413</v>
      </c>
      <c r="G18" s="65">
        <f t="shared" si="1"/>
        <v>6.875</v>
      </c>
      <c r="H18" s="65">
        <f t="shared" si="2"/>
        <v>5.5401465066476623E-3</v>
      </c>
      <c r="I18" s="65">
        <f>s_C*s_EF_iw*(1/365)*s_ED_ind*(s_ET_iw_o+s_ET_iw_i)*(1/24)*up_RadSpec!Y18*up_RadSpec!O18*1</f>
        <v>5.5836124353790765E-3</v>
      </c>
      <c r="J18" s="58"/>
      <c r="K18" s="58">
        <f>IFERROR((s_DL/(up_RadSpec!E18*s_EF_iw*(1/365)*s_ED_ind*up_RadSpec!O18*(s_ET_iw_o+s_ET_iw_i)*(1/24)*up_RadSpec!Y18))*1,".")</f>
        <v>895.47762454264023</v>
      </c>
      <c r="L18" s="58">
        <f>IFERROR((s_DL/(up_RadSpec!K18*s_EF_iw*(1/365)*s_ED_ind*up_RadSpec!P18*(s_ET_iw_o+s_ET_iw_i)*(1/24)*up_RadSpec!Z18))*1,".")</f>
        <v>1771.8902910121046</v>
      </c>
      <c r="M18" s="58">
        <f>IFERROR((s_DL/(up_RadSpec!L18*s_EF_iw*(1/365)*s_ED_ind*up_RadSpec!Q18*(s_ET_iw_o+s_ET_iw_i)*(1/24)*up_RadSpec!AA18))*1,".")</f>
        <v>1240.8469260888126</v>
      </c>
      <c r="N18" s="58">
        <f>IFERROR((s_DL/(up_RadSpec!M18*s_EF_iw*(1/365)*s_ED_ind*up_RadSpec!R18*(s_ET_iw_o+s_ET_iw_i)*(1/24)*up_RadSpec!AB18))*1,".")</f>
        <v>1028.0640881722629</v>
      </c>
      <c r="O18" s="58">
        <f>IFERROR((s_DL/(up_RadSpec!I18*s_EF_iw*(1/365)*s_ED_ind*up_RadSpec!N18*(s_ET_iw_o+s_ET_iw_i)*(1/24)*up_RadSpec!X18))*1,".")</f>
        <v>3011.8881118881113</v>
      </c>
      <c r="P18" s="65">
        <f>s_C*s_EF_iw*(1/365)*s_ED_ind*(s_ET_iw_o+s_ET_iw_i)*(1/24)*up_RadSpec!Y18*up_RadSpec!O18*1</f>
        <v>5.5836124353790765E-3</v>
      </c>
      <c r="Q18" s="65">
        <f>s_C*s_EF_iw*(1/365)*s_ED_ind*(s_ET_iw_o+s_ET_iw_i)*(1/24)*up_RadSpec!Z18*up_RadSpec!P18*1</f>
        <v>2.8218451364412627E-3</v>
      </c>
      <c r="R18" s="65">
        <f>s_C*s_EF_iw*(1/365)*s_ED_ind*(s_ET_iw_o+s_ET_iw_i)*(1/24)*up_RadSpec!AA18*up_RadSpec!Q18*1</f>
        <v>4.0295058922055387E-3</v>
      </c>
      <c r="S18" s="65">
        <f>s_C*s_EF_iw*(1/365)*s_ED_ind*(s_ET_iw_o+s_ET_iw_i)*(1/24)*up_RadSpec!AB18*up_RadSpec!R18*1</f>
        <v>4.8635100258090118E-3</v>
      </c>
      <c r="T18" s="65">
        <f>s_C*s_EF_iw*(1/365)*s_ED_ind*(s_ET_iw_o+s_ET_iw_i)*(1/24)*up_RadSpec!X18*up_RadSpec!N18*1</f>
        <v>1.6600882284652895E-3</v>
      </c>
      <c r="U18" s="58">
        <f>IFERROR(s_DL/(up_RadSpec!F18*s_EF_iw*s_ED_ind*(s_ET_iw_o+s_ET_iw_i)*(1/24)*s_IRA_iw),".")</f>
        <v>2.9090909090909089E-3</v>
      </c>
      <c r="V18" s="58">
        <f>IFERROR(s_DL/(up_RadSpec!H18*s_EF_iw*(1/365)*s_ED_ind*(s_ET_iw_o+s_ET_iw_i)*(1/24)*s_GSF_a),".")</f>
        <v>15.927272727272728</v>
      </c>
      <c r="W18" s="58">
        <f t="shared" si="6"/>
        <v>2.908559665316422E-3</v>
      </c>
      <c r="X18" s="65">
        <f t="shared" si="4"/>
        <v>1718.75</v>
      </c>
      <c r="Y18" s="65">
        <f t="shared" si="5"/>
        <v>0.3139269406392694</v>
      </c>
      <c r="Z18" s="61"/>
    </row>
    <row r="19" spans="1:26" x14ac:dyDescent="0.25">
      <c r="A19" s="64" t="s">
        <v>17</v>
      </c>
      <c r="B19" s="61" t="s">
        <v>274</v>
      </c>
      <c r="C19" s="58">
        <f>IFERROR((s_DL/(up_RadSpec!G19*s_EF_iw*s_ED_ind*s_IRS_iw*(1/1000)))*1,".")</f>
        <v>0.72727272727272729</v>
      </c>
      <c r="D19" s="58">
        <f>IFERROR(IF(A19="H-3",(s_DL/(up_RadSpec!F19*s_EF_iw*s_ED_ind*(s_ET_iw_o+s_ET_iw_i)*(1/24)*s_IRA_iw*(1/17)*1000))*1,(s_DL/(up_RadSpec!F19*s_EF_iw*s_ED_ind*(s_ET_iw_o+s_ET_iw_i)*(1/24)*s_IRA_iw*(1/s_PEF_wind)*1000))*1),".")</f>
        <v>902.50320889537193</v>
      </c>
      <c r="E19" s="58">
        <f>IFERROR((s_DL/(up_RadSpec!E19*s_EF_iw*(1/365)*s_ED_ind*up_RadSpec!O19*(s_ET_iw_o+s_ET_iw_i)*(1/24)*up_RadSpec!Y19))*1,".")</f>
        <v>913.74007581718058</v>
      </c>
      <c r="F19" s="58">
        <f t="shared" si="0"/>
        <v>0.72610966728673154</v>
      </c>
      <c r="G19" s="65">
        <f t="shared" si="1"/>
        <v>6.875</v>
      </c>
      <c r="H19" s="65">
        <f t="shared" si="2"/>
        <v>5.5401465066476623E-3</v>
      </c>
      <c r="I19" s="65">
        <f>s_C*s_EF_iw*(1/365)*s_ED_ind*(s_ET_iw_o+s_ET_iw_i)*(1/24)*up_RadSpec!Y19*up_RadSpec!O19*1</f>
        <v>5.4720156555772993E-3</v>
      </c>
      <c r="J19" s="58"/>
      <c r="K19" s="58">
        <f>IFERROR((s_DL/(up_RadSpec!E19*s_EF_iw*(1/365)*s_ED_ind*up_RadSpec!O19*(s_ET_iw_o+s_ET_iw_i)*(1/24)*up_RadSpec!Y19))*1,".")</f>
        <v>913.74007581718058</v>
      </c>
      <c r="L19" s="58">
        <f>IFERROR((s_DL/(up_RadSpec!K19*s_EF_iw*(1/365)*s_ED_ind*up_RadSpec!P19*(s_ET_iw_o+s_ET_iw_i)*(1/24)*up_RadSpec!Z19))*1,".")</f>
        <v>1812.3153442302382</v>
      </c>
      <c r="M19" s="58">
        <f>IFERROR((s_DL/(up_RadSpec!L19*s_EF_iw*(1/365)*s_ED_ind*up_RadSpec!Q19*(s_ET_iw_o+s_ET_iw_i)*(1/24)*up_RadSpec!AA19))*1,".")</f>
        <v>1256.2955760816731</v>
      </c>
      <c r="N19" s="58">
        <f>IFERROR((s_DL/(up_RadSpec!M19*s_EF_iw*(1/365)*s_ED_ind*up_RadSpec!R19*(s_ET_iw_o+s_ET_iw_i)*(1/24)*up_RadSpec!AB19))*1,".")</f>
        <v>1049.2628992628988</v>
      </c>
      <c r="O19" s="58">
        <f>IFERROR((s_DL/(up_RadSpec!I19*s_EF_iw*(1/365)*s_ED_ind*up_RadSpec!N19*(s_ET_iw_o+s_ET_iw_i)*(1/24)*up_RadSpec!X19))*1,".")</f>
        <v>3120.8568961627934</v>
      </c>
      <c r="P19" s="65">
        <f>s_C*s_EF_iw*(1/365)*s_ED_ind*(s_ET_iw_o+s_ET_iw_i)*(1/24)*up_RadSpec!Y19*up_RadSpec!O19*1</f>
        <v>5.4720156555772993E-3</v>
      </c>
      <c r="Q19" s="65">
        <f>s_C*s_EF_iw*(1/365)*s_ED_ind*(s_ET_iw_o+s_ET_iw_i)*(1/24)*up_RadSpec!Z19*up_RadSpec!P19*1</f>
        <v>2.758901763933196E-3</v>
      </c>
      <c r="R19" s="65">
        <f>s_C*s_EF_iw*(1/365)*s_ED_ind*(s_ET_iw_o+s_ET_iw_i)*(1/24)*up_RadSpec!AA19*up_RadSpec!Q19*1</f>
        <v>3.9799551118334473E-3</v>
      </c>
      <c r="S19" s="65">
        <f>s_C*s_EF_iw*(1/365)*s_ED_ind*(s_ET_iw_o+s_ET_iw_i)*(1/24)*up_RadSpec!AB19*up_RadSpec!R19*1</f>
        <v>4.765249970729424E-3</v>
      </c>
      <c r="T19" s="65">
        <f>s_C*s_EF_iw*(1/365)*s_ED_ind*(s_ET_iw_o+s_ET_iw_i)*(1/24)*up_RadSpec!X19*up_RadSpec!N19*1</f>
        <v>1.6021240852625064E-3</v>
      </c>
      <c r="U19" s="58">
        <f>IFERROR(s_DL/(up_RadSpec!F19*s_EF_iw*s_ED_ind*(s_ET_iw_o+s_ET_iw_i)*(1/24)*s_IRA_iw),".")</f>
        <v>2.9090909090909089E-3</v>
      </c>
      <c r="V19" s="58">
        <f>IFERROR(s_DL/(up_RadSpec!H19*s_EF_iw*(1/365)*s_ED_ind*(s_ET_iw_o+s_ET_iw_i)*(1/24)*s_GSF_a),".")</f>
        <v>15.927272727272728</v>
      </c>
      <c r="W19" s="58">
        <f t="shared" si="6"/>
        <v>2.908559665316422E-3</v>
      </c>
      <c r="X19" s="65">
        <f t="shared" si="4"/>
        <v>1718.75</v>
      </c>
      <c r="Y19" s="65">
        <f t="shared" si="5"/>
        <v>0.3139269406392694</v>
      </c>
      <c r="Z19" s="61"/>
    </row>
    <row r="20" spans="1:26" x14ac:dyDescent="0.25">
      <c r="A20" s="64" t="s">
        <v>18</v>
      </c>
      <c r="B20" s="61" t="s">
        <v>274</v>
      </c>
      <c r="C20" s="58">
        <f>IFERROR((s_DL/(up_RadSpec!G20*s_EF_iw*s_ED_ind*s_IRS_iw*(1/1000)))*1,".")</f>
        <v>0.72727272727272729</v>
      </c>
      <c r="D20" s="58">
        <f>IFERROR(IF(A20="H-3",(s_DL/(up_RadSpec!F20*s_EF_iw*s_ED_ind*(s_ET_iw_o+s_ET_iw_i)*(1/24)*s_IRA_iw*(1/17)*1000))*1,(s_DL/(up_RadSpec!F20*s_EF_iw*s_ED_ind*(s_ET_iw_o+s_ET_iw_i)*(1/24)*s_IRA_iw*(1/s_PEF_wind)*1000))*1),".")</f>
        <v>902.50320889537193</v>
      </c>
      <c r="E20" s="58">
        <f>IFERROR((s_DL/(up_RadSpec!E20*s_EF_iw*(1/365)*s_ED_ind*up_RadSpec!O20*(s_ET_iw_o+s_ET_iw_i)*(1/24)*up_RadSpec!Y20))*1,".")</f>
        <v>898.48528906394517</v>
      </c>
      <c r="F20" s="58">
        <f t="shared" si="0"/>
        <v>0.72609987078373806</v>
      </c>
      <c r="G20" s="65">
        <f t="shared" si="1"/>
        <v>6.875</v>
      </c>
      <c r="H20" s="65">
        <f t="shared" si="2"/>
        <v>5.5401465066476623E-3</v>
      </c>
      <c r="I20" s="65">
        <f>s_C*s_EF_iw*(1/365)*s_ED_ind*(s_ET_iw_o+s_ET_iw_i)*(1/24)*up_RadSpec!Y20*up_RadSpec!O20*1</f>
        <v>5.56492138586829E-3</v>
      </c>
      <c r="J20" s="58"/>
      <c r="K20" s="58">
        <f>IFERROR((s_DL/(up_RadSpec!E20*s_EF_iw*(1/365)*s_ED_ind*up_RadSpec!O20*(s_ET_iw_o+s_ET_iw_i)*(1/24)*up_RadSpec!Y20))*1,".")</f>
        <v>898.48528906394517</v>
      </c>
      <c r="L20" s="58">
        <f>IFERROR((s_DL/(up_RadSpec!K20*s_EF_iw*(1/365)*s_ED_ind*up_RadSpec!P20*(s_ET_iw_o+s_ET_iw_i)*(1/24)*up_RadSpec!Z20))*1,".")</f>
        <v>1771.8980853309213</v>
      </c>
      <c r="M20" s="58">
        <f>IFERROR((s_DL/(up_RadSpec!L20*s_EF_iw*(1/365)*s_ED_ind*up_RadSpec!Q20*(s_ET_iw_o+s_ET_iw_i)*(1/24)*up_RadSpec!AA20))*1,".")</f>
        <v>1239.76023976024</v>
      </c>
      <c r="N20" s="58">
        <f>IFERROR((s_DL/(up_RadSpec!M20*s_EF_iw*(1/365)*s_ED_ind*up_RadSpec!R20*(s_ET_iw_o+s_ET_iw_i)*(1/24)*up_RadSpec!AB20))*1,".")</f>
        <v>1040.9982174688059</v>
      </c>
      <c r="O20" s="58">
        <f>IFERROR((s_DL/(up_RadSpec!I20*s_EF_iw*(1/365)*s_ED_ind*up_RadSpec!N20*(s_ET_iw_o+s_ET_iw_i)*(1/24)*up_RadSpec!X20))*1,".")</f>
        <v>3019.2465192465202</v>
      </c>
      <c r="P20" s="65">
        <f>s_C*s_EF_iw*(1/365)*s_ED_ind*(s_ET_iw_o+s_ET_iw_i)*(1/24)*up_RadSpec!Y20*up_RadSpec!O20*1</f>
        <v>5.56492138586829E-3</v>
      </c>
      <c r="Q20" s="65">
        <f>s_C*s_EF_iw*(1/365)*s_ED_ind*(s_ET_iw_o+s_ET_iw_i)*(1/24)*up_RadSpec!Z20*up_RadSpec!P20*1</f>
        <v>2.8218327235599418E-3</v>
      </c>
      <c r="R20" s="65">
        <f>s_C*s_EF_iw*(1/365)*s_ED_ind*(s_ET_iw_o+s_ET_iw_i)*(1/24)*up_RadSpec!AA20*up_RadSpec!Q20*1</f>
        <v>4.0330378726833194E-3</v>
      </c>
      <c r="S20" s="65">
        <f>s_C*s_EF_iw*(1/365)*s_ED_ind*(s_ET_iw_o+s_ET_iw_i)*(1/24)*up_RadSpec!AB20*up_RadSpec!R20*1</f>
        <v>4.8030821917808197E-3</v>
      </c>
      <c r="T20" s="65">
        <f>s_C*s_EF_iw*(1/365)*s_ED_ind*(s_ET_iw_o+s_ET_iw_i)*(1/24)*up_RadSpec!X20*up_RadSpec!N20*1</f>
        <v>1.6560423165604228E-3</v>
      </c>
      <c r="U20" s="58">
        <f>IFERROR(s_DL/(up_RadSpec!F20*s_EF_iw*s_ED_ind*(s_ET_iw_o+s_ET_iw_i)*(1/24)*s_IRA_iw),".")</f>
        <v>2.9090909090909089E-3</v>
      </c>
      <c r="V20" s="58">
        <f>IFERROR(s_DL/(up_RadSpec!H20*s_EF_iw*(1/365)*s_ED_ind*(s_ET_iw_o+s_ET_iw_i)*(1/24)*s_GSF_a),".")</f>
        <v>15.927272727272728</v>
      </c>
      <c r="W20" s="58">
        <f t="shared" si="6"/>
        <v>2.908559665316422E-3</v>
      </c>
      <c r="X20" s="65">
        <f t="shared" si="4"/>
        <v>1718.75</v>
      </c>
      <c r="Y20" s="65">
        <f t="shared" si="5"/>
        <v>0.3139269406392694</v>
      </c>
      <c r="Z20" s="61"/>
    </row>
    <row r="21" spans="1:26" x14ac:dyDescent="0.25">
      <c r="A21" s="64" t="s">
        <v>19</v>
      </c>
      <c r="B21" s="61" t="s">
        <v>274</v>
      </c>
      <c r="C21" s="58">
        <f>IFERROR((s_DL/(up_RadSpec!G21*s_EF_iw*s_ED_ind*s_IRS_iw*(1/1000)))*1,".")</f>
        <v>0.72727272727272729</v>
      </c>
      <c r="D21" s="58">
        <f>IFERROR(IF(A21="H-3",(s_DL/(up_RadSpec!F21*s_EF_iw*s_ED_ind*(s_ET_iw_o+s_ET_iw_i)*(1/24)*s_IRA_iw*(1/17)*1000))*1,(s_DL/(up_RadSpec!F21*s_EF_iw*s_ED_ind*(s_ET_iw_o+s_ET_iw_i)*(1/24)*s_IRA_iw*(1/s_PEF_wind)*1000))*1),".")</f>
        <v>902.50320889537193</v>
      </c>
      <c r="E21" s="58" t="str">
        <f>IFERROR((s_DL/(up_RadSpec!E21*s_EF_iw*(1/365)*s_ED_ind*up_RadSpec!O21*(s_ET_iw_o+s_ET_iw_i)*(1/24)*up_RadSpec!Y21))*1,".")</f>
        <v>.</v>
      </c>
      <c r="F21" s="58">
        <f t="shared" si="0"/>
        <v>0.72668713408184593</v>
      </c>
      <c r="G21" s="65">
        <f t="shared" si="1"/>
        <v>6.875</v>
      </c>
      <c r="H21" s="65">
        <f t="shared" si="2"/>
        <v>5.5401465066476623E-3</v>
      </c>
      <c r="I21" s="65">
        <f>s_C*s_EF_iw*(1/365)*s_ED_ind*(s_ET_iw_o+s_ET_iw_i)*(1/24)*up_RadSpec!Y21*up_RadSpec!O21*1</f>
        <v>0</v>
      </c>
      <c r="J21" s="58"/>
      <c r="K21" s="58" t="str">
        <f>IFERROR((s_DL/(up_RadSpec!E21*s_EF_iw*(1/365)*s_ED_ind*up_RadSpec!O21*(s_ET_iw_o+s_ET_iw_i)*(1/24)*up_RadSpec!Y21))*1,".")</f>
        <v>.</v>
      </c>
      <c r="L21" s="58" t="str">
        <f>IFERROR((s_DL/(up_RadSpec!K21*s_EF_iw*(1/365)*s_ED_ind*up_RadSpec!P21*(s_ET_iw_o+s_ET_iw_i)*(1/24)*up_RadSpec!Z21))*1,".")</f>
        <v>.</v>
      </c>
      <c r="M21" s="58" t="str">
        <f>IFERROR((s_DL/(up_RadSpec!L21*s_EF_iw*(1/365)*s_ED_ind*up_RadSpec!Q21*(s_ET_iw_o+s_ET_iw_i)*(1/24)*up_RadSpec!AA21))*1,".")</f>
        <v>.</v>
      </c>
      <c r="N21" s="58" t="str">
        <f>IFERROR((s_DL/(up_RadSpec!M21*s_EF_iw*(1/365)*s_ED_ind*up_RadSpec!R21*(s_ET_iw_o+s_ET_iw_i)*(1/24)*up_RadSpec!AB21))*1,".")</f>
        <v>.</v>
      </c>
      <c r="O21" s="58" t="str">
        <f>IFERROR((s_DL/(up_RadSpec!I21*s_EF_iw*(1/365)*s_ED_ind*up_RadSpec!N21*(s_ET_iw_o+s_ET_iw_i)*(1/24)*up_RadSpec!X21))*1,".")</f>
        <v>.</v>
      </c>
      <c r="P21" s="65">
        <f>s_C*s_EF_iw*(1/365)*s_ED_ind*(s_ET_iw_o+s_ET_iw_i)*(1/24)*up_RadSpec!Y21*up_RadSpec!O21*1</f>
        <v>0</v>
      </c>
      <c r="Q21" s="65">
        <f>s_C*s_EF_iw*(1/365)*s_ED_ind*(s_ET_iw_o+s_ET_iw_i)*(1/24)*up_RadSpec!Z21*up_RadSpec!P21*1</f>
        <v>0</v>
      </c>
      <c r="R21" s="65">
        <f>s_C*s_EF_iw*(1/365)*s_ED_ind*(s_ET_iw_o+s_ET_iw_i)*(1/24)*up_RadSpec!AA21*up_RadSpec!Q21*1</f>
        <v>0</v>
      </c>
      <c r="S21" s="65">
        <f>s_C*s_EF_iw*(1/365)*s_ED_ind*(s_ET_iw_o+s_ET_iw_i)*(1/24)*up_RadSpec!AB21*up_RadSpec!R21*1</f>
        <v>0</v>
      </c>
      <c r="T21" s="65">
        <f>s_C*s_EF_iw*(1/365)*s_ED_ind*(s_ET_iw_o+s_ET_iw_i)*(1/24)*up_RadSpec!X21*up_RadSpec!N21*1</f>
        <v>0</v>
      </c>
      <c r="U21" s="58">
        <f>IFERROR(s_DL/(up_RadSpec!F21*s_EF_iw*s_ED_ind*(s_ET_iw_o+s_ET_iw_i)*(1/24)*s_IRA_iw),".")</f>
        <v>2.9090909090909089E-3</v>
      </c>
      <c r="V21" s="58">
        <f>IFERROR(s_DL/(up_RadSpec!H21*s_EF_iw*(1/365)*s_ED_ind*(s_ET_iw_o+s_ET_iw_i)*(1/24)*s_GSF_a),".")</f>
        <v>15.927272727272728</v>
      </c>
      <c r="W21" s="58">
        <f t="shared" si="6"/>
        <v>2.908559665316422E-3</v>
      </c>
      <c r="X21" s="65">
        <f t="shared" si="4"/>
        <v>1718.75</v>
      </c>
      <c r="Y21" s="65">
        <f t="shared" si="5"/>
        <v>0.3139269406392694</v>
      </c>
      <c r="Z21" s="61"/>
    </row>
    <row r="22" spans="1:26" x14ac:dyDescent="0.25">
      <c r="A22" s="64" t="s">
        <v>20</v>
      </c>
      <c r="B22" s="61" t="s">
        <v>274</v>
      </c>
      <c r="C22" s="58">
        <f>IFERROR((s_DL/(up_RadSpec!G22*s_EF_iw*s_ED_ind*s_IRS_iw*(1/1000)))*1,".")</f>
        <v>0.72727272727272729</v>
      </c>
      <c r="D22" s="58">
        <f>IFERROR(IF(A22="H-3",(s_DL/(up_RadSpec!F22*s_EF_iw*s_ED_ind*(s_ET_iw_o+s_ET_iw_i)*(1/24)*s_IRA_iw*(1/17)*1000))*1,(s_DL/(up_RadSpec!F22*s_EF_iw*s_ED_ind*(s_ET_iw_o+s_ET_iw_i)*(1/24)*s_IRA_iw*(1/s_PEF_wind)*1000))*1),".")</f>
        <v>902.50320889537193</v>
      </c>
      <c r="E22" s="58">
        <f>IFERROR((s_DL/(up_RadSpec!E22*s_EF_iw*(1/365)*s_ED_ind*up_RadSpec!O22*(s_ET_iw_o+s_ET_iw_i)*(1/24)*up_RadSpec!Y22))*1,".")</f>
        <v>3821260997.0674496</v>
      </c>
      <c r="F22" s="58">
        <f t="shared" si="0"/>
        <v>0.72668713394365225</v>
      </c>
      <c r="G22" s="65">
        <f t="shared" si="1"/>
        <v>6.875</v>
      </c>
      <c r="H22" s="65">
        <f t="shared" si="2"/>
        <v>5.5401465066476623E-3</v>
      </c>
      <c r="I22" s="65">
        <f>s_C*s_EF_iw*(1/365)*s_ED_ind*(s_ET_iw_o+s_ET_iw_i)*(1/24)*up_RadSpec!Y22*up_RadSpec!O22*1</f>
        <v>1.3084685929166184E-9</v>
      </c>
      <c r="J22" s="58"/>
      <c r="K22" s="58">
        <f>IFERROR((s_DL/(up_RadSpec!E22*s_EF_iw*(1/365)*s_ED_ind*up_RadSpec!O22*(s_ET_iw_o+s_ET_iw_i)*(1/24)*up_RadSpec!Y22))*1,".")</f>
        <v>3821260997.0674496</v>
      </c>
      <c r="L22" s="58">
        <f>IFERROR((s_DL/(up_RadSpec!K22*s_EF_iw*(1/365)*s_ED_ind*up_RadSpec!P22*(s_ET_iw_o+s_ET_iw_i)*(1/24)*up_RadSpec!Z22))*1,".")</f>
        <v>3501500787.5419793</v>
      </c>
      <c r="M22" s="58">
        <f>IFERROR((s_DL/(up_RadSpec!L22*s_EF_iw*(1/365)*s_ED_ind*up_RadSpec!Q22*(s_ET_iw_o+s_ET_iw_i)*(1/24)*up_RadSpec!AA22))*1,".")</f>
        <v>2690090189.7858686</v>
      </c>
      <c r="N22" s="58">
        <f>IFERROR((s_DL/(up_RadSpec!M22*s_EF_iw*(1/365)*s_ED_ind*up_RadSpec!R22*(s_ET_iw_o+s_ET_iw_i)*(1/24)*up_RadSpec!AB22))*1,".")</f>
        <v>2772064393.9393921</v>
      </c>
      <c r="O22" s="58">
        <f>IFERROR((s_DL/(up_RadSpec!I22*s_EF_iw*(1/365)*s_ED_ind*up_RadSpec!N22*(s_ET_iw_o+s_ET_iw_i)*(1/24)*up_RadSpec!X22))*1,".")</f>
        <v>19669716748.383873</v>
      </c>
      <c r="P22" s="65">
        <f>s_C*s_EF_iw*(1/365)*s_ED_ind*(s_ET_iw_o+s_ET_iw_i)*(1/24)*up_RadSpec!Y22*up_RadSpec!O22*1</f>
        <v>1.3084685929166184E-9</v>
      </c>
      <c r="Q22" s="65">
        <f>s_C*s_EF_iw*(1/365)*s_ED_ind*(s_ET_iw_o+s_ET_iw_i)*(1/24)*up_RadSpec!Z22*up_RadSpec!P22*1</f>
        <v>1.4279591247814492E-9</v>
      </c>
      <c r="R22" s="65">
        <f>s_C*s_EF_iw*(1/365)*s_ED_ind*(s_ET_iw_o+s_ET_iw_i)*(1/24)*up_RadSpec!AA22*up_RadSpec!Q22*1</f>
        <v>1.858673742235386E-9</v>
      </c>
      <c r="S22" s="65">
        <f>s_C*s_EF_iw*(1/365)*s_ED_ind*(s_ET_iw_o+s_ET_iw_i)*(1/24)*up_RadSpec!AB22*up_RadSpec!R22*1</f>
        <v>1.8037099033238832E-9</v>
      </c>
      <c r="T22" s="65">
        <f>s_C*s_EF_iw*(1/365)*s_ED_ind*(s_ET_iw_o+s_ET_iw_i)*(1/24)*up_RadSpec!X22*up_RadSpec!N22*1</f>
        <v>2.5419786486812607E-10</v>
      </c>
      <c r="U22" s="58">
        <f>IFERROR(s_DL/(up_RadSpec!F22*s_EF_iw*s_ED_ind*(s_ET_iw_o+s_ET_iw_i)*(1/24)*s_IRA_iw),".")</f>
        <v>2.9090909090909089E-3</v>
      </c>
      <c r="V22" s="58">
        <f>IFERROR(s_DL/(up_RadSpec!H22*s_EF_iw*(1/365)*s_ED_ind*(s_ET_iw_o+s_ET_iw_i)*(1/24)*s_GSF_a),".")</f>
        <v>15.927272727272728</v>
      </c>
      <c r="W22" s="58">
        <f t="shared" si="6"/>
        <v>2.908559665316422E-3</v>
      </c>
      <c r="X22" s="65">
        <f t="shared" si="4"/>
        <v>1718.75</v>
      </c>
      <c r="Y22" s="65">
        <f t="shared" si="5"/>
        <v>0.3139269406392694</v>
      </c>
      <c r="Z22" s="61"/>
    </row>
    <row r="23" spans="1:26" x14ac:dyDescent="0.25">
      <c r="A23" s="66" t="s">
        <v>21</v>
      </c>
      <c r="B23" s="61" t="s">
        <v>261</v>
      </c>
      <c r="C23" s="58">
        <f>IFERROR((s_DL/(up_RadSpec!G23*s_EF_iw*s_ED_ind*s_IRS_iw*(1/1000)))*1,".")</f>
        <v>0.72727272727272729</v>
      </c>
      <c r="D23" s="58">
        <f>IFERROR(IF(A23="H-3",(s_DL/(up_RadSpec!F23*s_EF_iw*s_ED_ind*(s_ET_iw_o+s_ET_iw_i)*(1/24)*s_IRA_iw*(1/17)*1000))*1,(s_DL/(up_RadSpec!F23*s_EF_iw*s_ED_ind*(s_ET_iw_o+s_ET_iw_i)*(1/24)*s_IRA_iw*(1/s_PEF_wind)*1000))*1),".")</f>
        <v>902.50320889537193</v>
      </c>
      <c r="E23" s="58">
        <f>IFERROR((s_DL/(up_RadSpec!E23*s_EF_iw*(1/365)*s_ED_ind*up_RadSpec!O23*(s_ET_iw_o+s_ET_iw_i)*(1/24)*up_RadSpec!Y23))*1,".")</f>
        <v>875.0980883212286</v>
      </c>
      <c r="F23" s="58">
        <f t="shared" si="0"/>
        <v>0.72608418905717986</v>
      </c>
      <c r="G23" s="65">
        <f t="shared" si="1"/>
        <v>6.875</v>
      </c>
      <c r="H23" s="65">
        <f t="shared" si="2"/>
        <v>5.5401465066476623E-3</v>
      </c>
      <c r="I23" s="65">
        <f>s_C*s_EF_iw*(1/365)*s_ED_ind*(s_ET_iw_o+s_ET_iw_i)*(1/24)*up_RadSpec!Y23*up_RadSpec!O23*1</f>
        <v>5.7136452092952294E-3</v>
      </c>
      <c r="J23" s="58"/>
      <c r="K23" s="58">
        <f>IFERROR((s_DL/(up_RadSpec!E23*s_EF_iw*(1/365)*s_ED_ind*up_RadSpec!O23*(s_ET_iw_o+s_ET_iw_i)*(1/24)*up_RadSpec!Y23))*1,".")</f>
        <v>875.0980883212286</v>
      </c>
      <c r="L23" s="58">
        <f>IFERROR((s_DL/(up_RadSpec!K23*s_EF_iw*(1/365)*s_ED_ind*up_RadSpec!P23*(s_ET_iw_o+s_ET_iw_i)*(1/24)*up_RadSpec!Z23))*1,".")</f>
        <v>1557.691060425901</v>
      </c>
      <c r="M23" s="58">
        <f>IFERROR((s_DL/(up_RadSpec!L23*s_EF_iw*(1/365)*s_ED_ind*up_RadSpec!Q23*(s_ET_iw_o+s_ET_iw_i)*(1/24)*up_RadSpec!AA23))*1,".")</f>
        <v>1101.4828321418572</v>
      </c>
      <c r="N23" s="58">
        <f>IFERROR((s_DL/(up_RadSpec!M23*s_EF_iw*(1/365)*s_ED_ind*up_RadSpec!R23*(s_ET_iw_o+s_ET_iw_i)*(1/24)*up_RadSpec!AB23))*1,".")</f>
        <v>901.37862137862123</v>
      </c>
      <c r="O23" s="58">
        <f>IFERROR((s_DL/(up_RadSpec!I23*s_EF_iw*(1/365)*s_ED_ind*up_RadSpec!N23*(s_ET_iw_o+s_ET_iw_i)*(1/24)*up_RadSpec!X23))*1,".")</f>
        <v>2452.048921951834</v>
      </c>
      <c r="P23" s="65">
        <f>s_C*s_EF_iw*(1/365)*s_ED_ind*(s_ET_iw_o+s_ET_iw_i)*(1/24)*up_RadSpec!Y23*up_RadSpec!O23*1</f>
        <v>5.7136452092952294E-3</v>
      </c>
      <c r="Q23" s="65">
        <f>s_C*s_EF_iw*(1/365)*s_ED_ind*(s_ET_iw_o+s_ET_iw_i)*(1/24)*up_RadSpec!Z23*up_RadSpec!P23*1</f>
        <v>3.2098791134057801E-3</v>
      </c>
      <c r="R23" s="65">
        <f>s_C*s_EF_iw*(1/365)*s_ED_ind*(s_ET_iw_o+s_ET_iw_i)*(1/24)*up_RadSpec!AA23*up_RadSpec!Q23*1</f>
        <v>4.5393353887117705E-3</v>
      </c>
      <c r="S23" s="65">
        <f>s_C*s_EF_iw*(1/365)*s_ED_ind*(s_ET_iw_o+s_ET_iw_i)*(1/24)*up_RadSpec!AB23*up_RadSpec!R23*1</f>
        <v>5.5470585627521406E-3</v>
      </c>
      <c r="T23" s="65">
        <f>s_C*s_EF_iw*(1/365)*s_ED_ind*(s_ET_iw_o+s_ET_iw_i)*(1/24)*up_RadSpec!X23*up_RadSpec!N23*1</f>
        <v>2.0391110288370566E-3</v>
      </c>
      <c r="U23" s="58">
        <f>IFERROR(s_DL/(up_RadSpec!F23*s_EF_iw*s_ED_ind*(s_ET_iw_o+s_ET_iw_i)*(1/24)*s_IRA_iw),".")</f>
        <v>2.9090909090909089E-3</v>
      </c>
      <c r="V23" s="58">
        <f>IFERROR(s_DL/(up_RadSpec!H23*s_EF_iw*(1/365)*s_ED_ind*(s_ET_iw_o+s_ET_iw_i)*(1/24)*s_GSF_a),".")</f>
        <v>15.927272727272728</v>
      </c>
      <c r="W23" s="58">
        <f t="shared" si="6"/>
        <v>2.908559665316422E-3</v>
      </c>
      <c r="X23" s="65">
        <f t="shared" si="4"/>
        <v>1718.75</v>
      </c>
      <c r="Y23" s="65">
        <f t="shared" si="5"/>
        <v>0.3139269406392694</v>
      </c>
      <c r="Z23" s="61"/>
    </row>
    <row r="24" spans="1:26" x14ac:dyDescent="0.25">
      <c r="A24" s="64" t="s">
        <v>22</v>
      </c>
      <c r="B24" s="61" t="s">
        <v>274</v>
      </c>
      <c r="C24" s="58">
        <f>IFERROR((s_DL/(up_RadSpec!G24*s_EF_iw*s_ED_ind*s_IRS_iw*(1/1000)))*1,".")</f>
        <v>0.72727272727272729</v>
      </c>
      <c r="D24" s="58">
        <f>IFERROR(IF(A24="H-3",(s_DL/(up_RadSpec!F24*s_EF_iw*s_ED_ind*(s_ET_iw_o+s_ET_iw_i)*(1/24)*s_IRA_iw*(1/17)*1000))*1,(s_DL/(up_RadSpec!F24*s_EF_iw*s_ED_ind*(s_ET_iw_o+s_ET_iw_i)*(1/24)*s_IRA_iw*(1/s_PEF_wind)*1000))*1),".")</f>
        <v>902.50320889537193</v>
      </c>
      <c r="E24" s="58">
        <f>IFERROR((s_DL/(up_RadSpec!E24*s_EF_iw*(1/365)*s_ED_ind*up_RadSpec!O24*(s_ET_iw_o+s_ET_iw_i)*(1/24)*up_RadSpec!Y24))*1,".")</f>
        <v>1147.1840568895136</v>
      </c>
      <c r="F24" s="58">
        <f t="shared" si="0"/>
        <v>0.72622710337511243</v>
      </c>
      <c r="G24" s="65">
        <f t="shared" si="1"/>
        <v>6.875</v>
      </c>
      <c r="H24" s="65">
        <f t="shared" si="2"/>
        <v>5.5401465066476623E-3</v>
      </c>
      <c r="I24" s="65">
        <f>s_C*s_EF_iw*(1/365)*s_ED_ind*(s_ET_iw_o+s_ET_iw_i)*(1/24)*up_RadSpec!Y24*up_RadSpec!O24*1</f>
        <v>4.3584985076911284E-3</v>
      </c>
      <c r="J24" s="58"/>
      <c r="K24" s="58">
        <f>IFERROR((s_DL/(up_RadSpec!E24*s_EF_iw*(1/365)*s_ED_ind*up_RadSpec!O24*(s_ET_iw_o+s_ET_iw_i)*(1/24)*up_RadSpec!Y24))*1,".")</f>
        <v>1147.1840568895136</v>
      </c>
      <c r="L24" s="58">
        <f>IFERROR((s_DL/(up_RadSpec!K24*s_EF_iw*(1/365)*s_ED_ind*up_RadSpec!P24*(s_ET_iw_o+s_ET_iw_i)*(1/24)*up_RadSpec!Z24))*1,".")</f>
        <v>2079.8618605655088</v>
      </c>
      <c r="M24" s="58">
        <f>IFERROR((s_DL/(up_RadSpec!L24*s_EF_iw*(1/365)*s_ED_ind*up_RadSpec!Q24*(s_ET_iw_o+s_ET_iw_i)*(1/24)*up_RadSpec!AA24))*1,".")</f>
        <v>1468.5168700775832</v>
      </c>
      <c r="N24" s="58">
        <f>IFERROR((s_DL/(up_RadSpec!M24*s_EF_iw*(1/365)*s_ED_ind*up_RadSpec!R24*(s_ET_iw_o+s_ET_iw_i)*(1/24)*up_RadSpec!AB24))*1,".")</f>
        <v>1226.3068006831481</v>
      </c>
      <c r="O24" s="58">
        <f>IFERROR((s_DL/(up_RadSpec!I24*s_EF_iw*(1/365)*s_ED_ind*up_RadSpec!N24*(s_ET_iw_o+s_ET_iw_i)*(1/24)*up_RadSpec!X24))*1,".")</f>
        <v>3456.7432567432556</v>
      </c>
      <c r="P24" s="65">
        <f>s_C*s_EF_iw*(1/365)*s_ED_ind*(s_ET_iw_o+s_ET_iw_i)*(1/24)*up_RadSpec!Y24*up_RadSpec!O24*1</f>
        <v>4.3584985076911284E-3</v>
      </c>
      <c r="Q24" s="65">
        <f>s_C*s_EF_iw*(1/365)*s_ED_ind*(s_ET_iw_o+s_ET_iw_i)*(1/24)*up_RadSpec!Z24*up_RadSpec!P24*1</f>
        <v>2.4040058115400581E-3</v>
      </c>
      <c r="R24" s="65">
        <f>s_C*s_EF_iw*(1/365)*s_ED_ind*(s_ET_iw_o+s_ET_iw_i)*(1/24)*up_RadSpec!AA24*up_RadSpec!Q24*1</f>
        <v>3.4047957513323253E-3</v>
      </c>
      <c r="S24" s="65">
        <f>s_C*s_EF_iw*(1/365)*s_ED_ind*(s_ET_iw_o+s_ET_iw_i)*(1/24)*up_RadSpec!AB24*up_RadSpec!R24*1</f>
        <v>4.0772831050228308E-3</v>
      </c>
      <c r="T24" s="65">
        <f>s_C*s_EF_iw*(1/365)*s_ED_ind*(s_ET_iw_o+s_ET_iw_i)*(1/24)*up_RadSpec!X24*up_RadSpec!N24*1</f>
        <v>1.4464481821860014E-3</v>
      </c>
      <c r="U24" s="58">
        <f>IFERROR(s_DL/(up_RadSpec!F24*s_EF_iw*s_ED_ind*(s_ET_iw_o+s_ET_iw_i)*(1/24)*s_IRA_iw),".")</f>
        <v>2.9090909090909089E-3</v>
      </c>
      <c r="V24" s="58">
        <f>IFERROR(s_DL/(up_RadSpec!H24*s_EF_iw*(1/365)*s_ED_ind*(s_ET_iw_o+s_ET_iw_i)*(1/24)*s_GSF_a),".")</f>
        <v>15.927272727272728</v>
      </c>
      <c r="W24" s="58">
        <f t="shared" si="6"/>
        <v>2.908559665316422E-3</v>
      </c>
      <c r="X24" s="65">
        <f t="shared" si="4"/>
        <v>1718.75</v>
      </c>
      <c r="Y24" s="65">
        <f t="shared" si="5"/>
        <v>0.3139269406392694</v>
      </c>
      <c r="Z24" s="61"/>
    </row>
    <row r="25" spans="1:26" x14ac:dyDescent="0.25">
      <c r="A25" s="66" t="s">
        <v>23</v>
      </c>
      <c r="B25" s="61" t="s">
        <v>261</v>
      </c>
      <c r="C25" s="58">
        <f>IFERROR((s_DL/(up_RadSpec!G25*s_EF_iw*s_ED_ind*s_IRS_iw*(1/1000)))*1,".")</f>
        <v>0.72727272727272729</v>
      </c>
      <c r="D25" s="58">
        <f>IFERROR(IF(A25="H-3",(s_DL/(up_RadSpec!F25*s_EF_iw*s_ED_ind*(s_ET_iw_o+s_ET_iw_i)*(1/24)*s_IRA_iw*(1/17)*1000))*1,(s_DL/(up_RadSpec!F25*s_EF_iw*s_ED_ind*(s_ET_iw_o+s_ET_iw_i)*(1/24)*s_IRA_iw*(1/s_PEF_wind)*1000))*1),".")</f>
        <v>902.50320889537193</v>
      </c>
      <c r="E25" s="58">
        <f>IFERROR((s_DL/(up_RadSpec!E25*s_EF_iw*(1/365)*s_ED_ind*up_RadSpec!O25*(s_ET_iw_o+s_ET_iw_i)*(1/24)*up_RadSpec!Y25))*1,".")</f>
        <v>1279.2990142387735</v>
      </c>
      <c r="F25" s="58">
        <f t="shared" si="0"/>
        <v>0.72627458440391857</v>
      </c>
      <c r="G25" s="65">
        <f t="shared" si="1"/>
        <v>6.875</v>
      </c>
      <c r="H25" s="65">
        <f t="shared" si="2"/>
        <v>5.5401465066476623E-3</v>
      </c>
      <c r="I25" s="65">
        <f>s_C*s_EF_iw*(1/365)*s_ED_ind*(s_ET_iw_o+s_ET_iw_i)*(1/24)*up_RadSpec!Y25*up_RadSpec!O25*1</f>
        <v>3.9083904109589035E-3</v>
      </c>
      <c r="J25" s="58"/>
      <c r="K25" s="58">
        <f>IFERROR((s_DL/(up_RadSpec!E25*s_EF_iw*(1/365)*s_ED_ind*up_RadSpec!O25*(s_ET_iw_o+s_ET_iw_i)*(1/24)*up_RadSpec!Y25))*1,".")</f>
        <v>1279.2990142387735</v>
      </c>
      <c r="L25" s="58">
        <f>IFERROR((s_DL/(up_RadSpec!K25*s_EF_iw*(1/365)*s_ED_ind*up_RadSpec!P25*(s_ET_iw_o+s_ET_iw_i)*(1/24)*up_RadSpec!Z25))*1,".")</f>
        <v>2290.9590638404188</v>
      </c>
      <c r="M25" s="58">
        <f>IFERROR((s_DL/(up_RadSpec!L25*s_EF_iw*(1/365)*s_ED_ind*up_RadSpec!Q25*(s_ET_iw_o+s_ET_iw_i)*(1/24)*up_RadSpec!AA25))*1,".")</f>
        <v>1643.3173568005034</v>
      </c>
      <c r="N25" s="58">
        <f>IFERROR((s_DL/(up_RadSpec!M25*s_EF_iw*(1/365)*s_ED_ind*up_RadSpec!R25*(s_ET_iw_o+s_ET_iw_i)*(1/24)*up_RadSpec!AB25))*1,".")</f>
        <v>1467.4410335427285</v>
      </c>
      <c r="O25" s="58">
        <f>IFERROR((s_DL/(up_RadSpec!I25*s_EF_iw*(1/365)*s_ED_ind*up_RadSpec!N25*(s_ET_iw_o+s_ET_iw_i)*(1/24)*up_RadSpec!X25))*1,".")</f>
        <v>4107.4380165289249</v>
      </c>
      <c r="P25" s="65">
        <f>s_C*s_EF_iw*(1/365)*s_ED_ind*(s_ET_iw_o+s_ET_iw_i)*(1/24)*up_RadSpec!Y25*up_RadSpec!O25*1</f>
        <v>3.9083904109589035E-3</v>
      </c>
      <c r="Q25" s="65">
        <f>s_C*s_EF_iw*(1/365)*s_ED_ind*(s_ET_iw_o+s_ET_iw_i)*(1/24)*up_RadSpec!Z25*up_RadSpec!P25*1</f>
        <v>2.1824920745717367E-3</v>
      </c>
      <c r="R25" s="65">
        <f>s_C*s_EF_iw*(1/365)*s_ED_ind*(s_ET_iw_o+s_ET_iw_i)*(1/24)*up_RadSpec!AA25*up_RadSpec!Q25*1</f>
        <v>3.0426259293791385E-3</v>
      </c>
      <c r="S25" s="65">
        <f>s_C*s_EF_iw*(1/365)*s_ED_ind*(s_ET_iw_o+s_ET_iw_i)*(1/24)*up_RadSpec!AB25*up_RadSpec!R25*1</f>
        <v>3.4072919359007495E-3</v>
      </c>
      <c r="T25" s="65">
        <f>s_C*s_EF_iw*(1/365)*s_ED_ind*(s_ET_iw_o+s_ET_iw_i)*(1/24)*up_RadSpec!X25*up_RadSpec!N25*1</f>
        <v>1.2173038229376261E-3</v>
      </c>
      <c r="U25" s="58">
        <f>IFERROR(s_DL/(up_RadSpec!F25*s_EF_iw*s_ED_ind*(s_ET_iw_o+s_ET_iw_i)*(1/24)*s_IRA_iw),".")</f>
        <v>2.9090909090909089E-3</v>
      </c>
      <c r="V25" s="58">
        <f>IFERROR(s_DL/(up_RadSpec!H25*s_EF_iw*(1/365)*s_ED_ind*(s_ET_iw_o+s_ET_iw_i)*(1/24)*s_GSF_a),".")</f>
        <v>15.927272727272728</v>
      </c>
      <c r="W25" s="58">
        <f t="shared" si="6"/>
        <v>2.908559665316422E-3</v>
      </c>
      <c r="X25" s="65">
        <f t="shared" si="4"/>
        <v>1718.75</v>
      </c>
      <c r="Y25" s="65">
        <f t="shared" si="5"/>
        <v>0.3139269406392694</v>
      </c>
      <c r="Z25" s="61"/>
    </row>
    <row r="26" spans="1:26" x14ac:dyDescent="0.25">
      <c r="A26" s="64" t="s">
        <v>24</v>
      </c>
      <c r="B26" s="61" t="s">
        <v>274</v>
      </c>
      <c r="C26" s="58">
        <f>IFERROR((s_DL/(up_RadSpec!G26*s_EF_iw*s_ED_ind*s_IRS_iw*(1/1000)))*1,".")</f>
        <v>0.72727272727272729</v>
      </c>
      <c r="D26" s="58">
        <f>IFERROR(IF(A26="H-3",(s_DL/(up_RadSpec!F26*s_EF_iw*s_ED_ind*(s_ET_iw_o+s_ET_iw_i)*(1/24)*s_IRA_iw*(1/17)*1000))*1,(s_DL/(up_RadSpec!F26*s_EF_iw*s_ED_ind*(s_ET_iw_o+s_ET_iw_i)*(1/24)*s_IRA_iw*(1/s_PEF_wind)*1000))*1),".")</f>
        <v>902.50320889537193</v>
      </c>
      <c r="E26" s="58">
        <f>IFERROR((s_DL/(up_RadSpec!E26*s_EF_iw*(1/365)*s_ED_ind*up_RadSpec!O26*(s_ET_iw_o+s_ET_iw_i)*(1/24)*up_RadSpec!Y26))*1,".")</f>
        <v>6974.9536178107574</v>
      </c>
      <c r="F26" s="58">
        <f t="shared" si="0"/>
        <v>0.72661143190402888</v>
      </c>
      <c r="G26" s="65">
        <f t="shared" si="1"/>
        <v>6.875</v>
      </c>
      <c r="H26" s="65">
        <f t="shared" si="2"/>
        <v>5.5401465066476623E-3</v>
      </c>
      <c r="I26" s="65">
        <f>s_C*s_EF_iw*(1/365)*s_ED_ind*(s_ET_iw_o+s_ET_iw_i)*(1/24)*up_RadSpec!Y26*up_RadSpec!O26*1</f>
        <v>7.1685064503258442E-4</v>
      </c>
      <c r="J26" s="58"/>
      <c r="K26" s="58">
        <f>IFERROR((s_DL/(up_RadSpec!E26*s_EF_iw*(1/365)*s_ED_ind*up_RadSpec!O26*(s_ET_iw_o+s_ET_iw_i)*(1/24)*up_RadSpec!Y26))*1,".")</f>
        <v>6974.9536178107574</v>
      </c>
      <c r="L26" s="58">
        <f>IFERROR((s_DL/(up_RadSpec!K26*s_EF_iw*(1/365)*s_ED_ind*up_RadSpec!P26*(s_ET_iw_o+s_ET_iw_i)*(1/24)*up_RadSpec!Z26))*1,".")</f>
        <v>12734.541301074712</v>
      </c>
      <c r="M26" s="58">
        <f>IFERROR((s_DL/(up_RadSpec!L26*s_EF_iw*(1/365)*s_ED_ind*up_RadSpec!Q26*(s_ET_iw_o+s_ET_iw_i)*(1/24)*up_RadSpec!AA26))*1,".")</f>
        <v>9204.2870813397094</v>
      </c>
      <c r="N26" s="58">
        <f>IFERROR((s_DL/(up_RadSpec!M26*s_EF_iw*(1/365)*s_ED_ind*up_RadSpec!R26*(s_ET_iw_o+s_ET_iw_i)*(1/24)*up_RadSpec!AB26))*1,".")</f>
        <v>7873.1404958677649</v>
      </c>
      <c r="O26" s="58">
        <f>IFERROR((s_DL/(up_RadSpec!I26*s_EF_iw*(1/365)*s_ED_ind*up_RadSpec!N26*(s_ET_iw_o+s_ET_iw_i)*(1/24)*up_RadSpec!X26))*1,".")</f>
        <v>74223.74012566157</v>
      </c>
      <c r="P26" s="65">
        <f>s_C*s_EF_iw*(1/365)*s_ED_ind*(s_ET_iw_o+s_ET_iw_i)*(1/24)*up_RadSpec!Y26*up_RadSpec!O26*1</f>
        <v>7.1685064503258442E-4</v>
      </c>
      <c r="Q26" s="65">
        <f>s_C*s_EF_iw*(1/365)*s_ED_ind*(s_ET_iw_o+s_ET_iw_i)*(1/24)*up_RadSpec!Z26*up_RadSpec!P26*1</f>
        <v>3.9263290932811472E-4</v>
      </c>
      <c r="R26" s="65">
        <f>s_C*s_EF_iw*(1/365)*s_ED_ind*(s_ET_iw_o+s_ET_iw_i)*(1/24)*up_RadSpec!AA26*up_RadSpec!Q26*1</f>
        <v>5.4322512496777055E-4</v>
      </c>
      <c r="S26" s="65">
        <f>s_C*s_EF_iw*(1/365)*s_ED_ind*(s_ET_iw_o+s_ET_iw_i)*(1/24)*up_RadSpec!AB26*up_RadSpec!R26*1</f>
        <v>6.3507059255760287E-4</v>
      </c>
      <c r="T26" s="65">
        <f>s_C*s_EF_iw*(1/365)*s_ED_ind*(s_ET_iw_o+s_ET_iw_i)*(1/24)*up_RadSpec!X26*up_RadSpec!N26*1</f>
        <v>6.7363891815946583E-5</v>
      </c>
      <c r="U26" s="58">
        <f>IFERROR(s_DL/(up_RadSpec!F26*s_EF_iw*s_ED_ind*(s_ET_iw_o+s_ET_iw_i)*(1/24)*s_IRA_iw),".")</f>
        <v>2.9090909090909089E-3</v>
      </c>
      <c r="V26" s="58">
        <f>IFERROR(s_DL/(up_RadSpec!H26*s_EF_iw*(1/365)*s_ED_ind*(s_ET_iw_o+s_ET_iw_i)*(1/24)*s_GSF_a),".")</f>
        <v>15.927272727272728</v>
      </c>
      <c r="W26" s="58">
        <f t="shared" si="6"/>
        <v>2.908559665316422E-3</v>
      </c>
      <c r="X26" s="65">
        <f t="shared" si="4"/>
        <v>1718.75</v>
      </c>
      <c r="Y26" s="65">
        <f t="shared" si="5"/>
        <v>0.3139269406392694</v>
      </c>
      <c r="Z26" s="61"/>
    </row>
    <row r="27" spans="1:26" x14ac:dyDescent="0.25">
      <c r="A27" s="64" t="s">
        <v>25</v>
      </c>
      <c r="B27" s="61" t="s">
        <v>274</v>
      </c>
      <c r="C27" s="58">
        <f>IFERROR((s_DL/(up_RadSpec!G27*s_EF_iw*s_ED_ind*s_IRS_iw*(1/1000)))*1,".")</f>
        <v>0.72727272727272729</v>
      </c>
      <c r="D27" s="58">
        <f>IFERROR(IF(A27="H-3",(s_DL/(up_RadSpec!F27*s_EF_iw*s_ED_ind*(s_ET_iw_o+s_ET_iw_i)*(1/24)*s_IRA_iw*(1/17)*1000))*1,(s_DL/(up_RadSpec!F27*s_EF_iw*s_ED_ind*(s_ET_iw_o+s_ET_iw_i)*(1/24)*s_IRA_iw*(1/s_PEF_wind)*1000))*1),".")</f>
        <v>902.50320889537193</v>
      </c>
      <c r="E27" s="58">
        <f>IFERROR((s_DL/(up_RadSpec!E27*s_EF_iw*(1/365)*s_ED_ind*up_RadSpec!O27*(s_ET_iw_o+s_ET_iw_i)*(1/24)*up_RadSpec!Y27))*1,".")</f>
        <v>1469.5860931941113</v>
      </c>
      <c r="F27" s="58">
        <f t="shared" si="0"/>
        <v>0.72632797635846524</v>
      </c>
      <c r="G27" s="65">
        <f t="shared" si="1"/>
        <v>6.875</v>
      </c>
      <c r="H27" s="65">
        <f t="shared" si="2"/>
        <v>5.5401465066476623E-3</v>
      </c>
      <c r="I27" s="65">
        <f>s_C*s_EF_iw*(1/365)*s_ED_ind*(s_ET_iw_o+s_ET_iw_i)*(1/24)*up_RadSpec!Y27*up_RadSpec!O27*1</f>
        <v>3.4023185325145634E-3</v>
      </c>
      <c r="J27" s="58"/>
      <c r="K27" s="58">
        <f>IFERROR((s_DL/(up_RadSpec!E27*s_EF_iw*(1/365)*s_ED_ind*up_RadSpec!O27*(s_ET_iw_o+s_ET_iw_i)*(1/24)*up_RadSpec!Y27))*1,".")</f>
        <v>1469.5860931941113</v>
      </c>
      <c r="L27" s="58">
        <f>IFERROR((s_DL/(up_RadSpec!K27*s_EF_iw*(1/365)*s_ED_ind*up_RadSpec!P27*(s_ET_iw_o+s_ET_iw_i)*(1/24)*up_RadSpec!Z27))*1,".")</f>
        <v>4359.043062200959</v>
      </c>
      <c r="M27" s="58">
        <f>IFERROR((s_DL/(up_RadSpec!L27*s_EF_iw*(1/365)*s_ED_ind*up_RadSpec!Q27*(s_ET_iw_o+s_ET_iw_i)*(1/24)*up_RadSpec!AA27))*1,".")</f>
        <v>2672.4211815120902</v>
      </c>
      <c r="N27" s="58">
        <f>IFERROR((s_DL/(up_RadSpec!M27*s_EF_iw*(1/365)*s_ED_ind*up_RadSpec!R27*(s_ET_iw_o+s_ET_iw_i)*(1/24)*up_RadSpec!AB27))*1,".")</f>
        <v>1944.0831674408323</v>
      </c>
      <c r="O27" s="58">
        <f>IFERROR((s_DL/(up_RadSpec!I27*s_EF_iw*(1/365)*s_ED_ind*up_RadSpec!N27*(s_ET_iw_o+s_ET_iw_i)*(1/24)*up_RadSpec!X27))*1,".")</f>
        <v>13635.010151139191</v>
      </c>
      <c r="P27" s="65">
        <f>s_C*s_EF_iw*(1/365)*s_ED_ind*(s_ET_iw_o+s_ET_iw_i)*(1/24)*up_RadSpec!Y27*up_RadSpec!O27*1</f>
        <v>3.4023185325145634E-3</v>
      </c>
      <c r="Q27" s="65">
        <f>s_C*s_EF_iw*(1/365)*s_ED_ind*(s_ET_iw_o+s_ET_iw_i)*(1/24)*up_RadSpec!Z27*up_RadSpec!P27*1</f>
        <v>1.1470407446434838E-3</v>
      </c>
      <c r="R27" s="65">
        <f>s_C*s_EF_iw*(1/365)*s_ED_ind*(s_ET_iw_o+s_ET_iw_i)*(1/24)*up_RadSpec!AA27*up_RadSpec!Q27*1</f>
        <v>1.8709625692949099E-3</v>
      </c>
      <c r="S27" s="65">
        <f>s_C*s_EF_iw*(1/365)*s_ED_ind*(s_ET_iw_o+s_ET_iw_i)*(1/24)*up_RadSpec!AB27*up_RadSpec!R27*1</f>
        <v>2.5719064306193957E-3</v>
      </c>
      <c r="T27" s="65">
        <f>s_C*s_EF_iw*(1/365)*s_ED_ind*(s_ET_iw_o+s_ET_iw_i)*(1/24)*up_RadSpec!X27*up_RadSpec!N27*1</f>
        <v>3.6670306399311746E-4</v>
      </c>
      <c r="U27" s="58">
        <f>IFERROR(s_DL/(up_RadSpec!F27*s_EF_iw*s_ED_ind*(s_ET_iw_o+s_ET_iw_i)*(1/24)*s_IRA_iw),".")</f>
        <v>2.9090909090909089E-3</v>
      </c>
      <c r="V27" s="58">
        <f>IFERROR(s_DL/(up_RadSpec!H27*s_EF_iw*(1/365)*s_ED_ind*(s_ET_iw_o+s_ET_iw_i)*(1/24)*s_GSF_a),".")</f>
        <v>15.927272727272728</v>
      </c>
      <c r="W27" s="58">
        <f t="shared" si="6"/>
        <v>2.908559665316422E-3</v>
      </c>
      <c r="X27" s="65">
        <f t="shared" si="4"/>
        <v>1718.75</v>
      </c>
      <c r="Y27" s="65">
        <f t="shared" si="5"/>
        <v>0.3139269406392694</v>
      </c>
      <c r="Z27" s="61"/>
    </row>
    <row r="28" spans="1:26" x14ac:dyDescent="0.25">
      <c r="A28" s="64" t="s">
        <v>26</v>
      </c>
      <c r="B28" s="61" t="s">
        <v>274</v>
      </c>
      <c r="C28" s="58">
        <f>IFERROR((s_DL/(up_RadSpec!G28*s_EF_iw*s_ED_ind*s_IRS_iw*(1/1000)))*1,".")</f>
        <v>0.72727272727272729</v>
      </c>
      <c r="D28" s="58">
        <f>IFERROR(IF(A28="H-3",(s_DL/(up_RadSpec!F28*s_EF_iw*s_ED_ind*(s_ET_iw_o+s_ET_iw_i)*(1/24)*s_IRA_iw*(1/17)*1000))*1,(s_DL/(up_RadSpec!F28*s_EF_iw*s_ED_ind*(s_ET_iw_o+s_ET_iw_i)*(1/24)*s_IRA_iw*(1/s_PEF_wind)*1000))*1),".")</f>
        <v>902.50320889537193</v>
      </c>
      <c r="E28" s="58">
        <f>IFERROR((s_DL/(up_RadSpec!E28*s_EF_iw*(1/365)*s_ED_ind*up_RadSpec!O28*(s_ET_iw_o+s_ET_iw_i)*(1/24)*up_RadSpec!Y28))*1,".")</f>
        <v>650.30510890383505</v>
      </c>
      <c r="F28" s="58">
        <f t="shared" si="0"/>
        <v>0.72587599982687734</v>
      </c>
      <c r="G28" s="65">
        <f t="shared" si="1"/>
        <v>6.875</v>
      </c>
      <c r="H28" s="65">
        <f t="shared" si="2"/>
        <v>5.5401465066476623E-3</v>
      </c>
      <c r="I28" s="65">
        <f>s_C*s_EF_iw*(1/365)*s_ED_ind*(s_ET_iw_o+s_ET_iw_i)*(1/24)*up_RadSpec!Y28*up_RadSpec!O28*1</f>
        <v>7.6886986301369867E-3</v>
      </c>
      <c r="J28" s="58"/>
      <c r="K28" s="58">
        <f>IFERROR((s_DL/(up_RadSpec!E28*s_EF_iw*(1/365)*s_ED_ind*up_RadSpec!O28*(s_ET_iw_o+s_ET_iw_i)*(1/24)*up_RadSpec!Y28))*1,".")</f>
        <v>650.30510890383505</v>
      </c>
      <c r="L28" s="58">
        <f>IFERROR((s_DL/(up_RadSpec!K28*s_EF_iw*(1/365)*s_ED_ind*up_RadSpec!P28*(s_ET_iw_o+s_ET_iw_i)*(1/24)*up_RadSpec!Z28))*1,".")</f>
        <v>1450.0895348352976</v>
      </c>
      <c r="M28" s="58">
        <f>IFERROR((s_DL/(up_RadSpec!L28*s_EF_iw*(1/365)*s_ED_ind*up_RadSpec!Q28*(s_ET_iw_o+s_ET_iw_i)*(1/24)*up_RadSpec!AA28))*1,".")</f>
        <v>1006.7808297896788</v>
      </c>
      <c r="N28" s="58">
        <f>IFERROR((s_DL/(up_RadSpec!M28*s_EF_iw*(1/365)*s_ED_ind*up_RadSpec!R28*(s_ET_iw_o+s_ET_iw_i)*(1/24)*up_RadSpec!AB28))*1,".")</f>
        <v>871.67367843424131</v>
      </c>
      <c r="O28" s="58">
        <f>IFERROR((s_DL/(up_RadSpec!I28*s_EF_iw*(1/365)*s_ED_ind*up_RadSpec!N28*(s_ET_iw_o+s_ET_iw_i)*(1/24)*up_RadSpec!X28))*1,".")</f>
        <v>2549.2063492063503</v>
      </c>
      <c r="P28" s="65">
        <f>s_C*s_EF_iw*(1/365)*s_ED_ind*(s_ET_iw_o+s_ET_iw_i)*(1/24)*up_RadSpec!Y28*up_RadSpec!O28*1</f>
        <v>7.6886986301369867E-3</v>
      </c>
      <c r="Q28" s="65">
        <f>s_C*s_EF_iw*(1/365)*s_ED_ind*(s_ET_iw_o+s_ET_iw_i)*(1/24)*up_RadSpec!Z28*up_RadSpec!P28*1</f>
        <v>3.448062950518365E-3</v>
      </c>
      <c r="R28" s="65">
        <f>s_C*s_EF_iw*(1/365)*s_ED_ind*(s_ET_iw_o+s_ET_iw_i)*(1/24)*up_RadSpec!AA28*up_RadSpec!Q28*1</f>
        <v>4.9663242009132446E-3</v>
      </c>
      <c r="S28" s="65">
        <f>s_C*s_EF_iw*(1/365)*s_ED_ind*(s_ET_iw_o+s_ET_iw_i)*(1/24)*up_RadSpec!AB28*up_RadSpec!R28*1</f>
        <v>5.7360915256513606E-3</v>
      </c>
      <c r="T28" s="65">
        <f>s_C*s_EF_iw*(1/365)*s_ED_ind*(s_ET_iw_o+s_ET_iw_i)*(1/24)*up_RadSpec!X28*up_RadSpec!N28*1</f>
        <v>1.9613947696139472E-3</v>
      </c>
      <c r="U28" s="58">
        <f>IFERROR(s_DL/(up_RadSpec!F28*s_EF_iw*s_ED_ind*(s_ET_iw_o+s_ET_iw_i)*(1/24)*s_IRA_iw),".")</f>
        <v>2.9090909090909089E-3</v>
      </c>
      <c r="V28" s="58">
        <f>IFERROR(s_DL/(up_RadSpec!H28*s_EF_iw*(1/365)*s_ED_ind*(s_ET_iw_o+s_ET_iw_i)*(1/24)*s_GSF_a),".")</f>
        <v>15.927272727272728</v>
      </c>
      <c r="W28" s="58">
        <f t="shared" si="6"/>
        <v>2.908559665316422E-3</v>
      </c>
      <c r="X28" s="65">
        <f t="shared" si="4"/>
        <v>1718.75</v>
      </c>
      <c r="Y28" s="65">
        <f t="shared" si="5"/>
        <v>0.3139269406392694</v>
      </c>
      <c r="Z28" s="61"/>
    </row>
    <row r="29" spans="1:26" x14ac:dyDescent="0.25">
      <c r="A29" s="64" t="s">
        <v>27</v>
      </c>
      <c r="B29" s="61" t="s">
        <v>274</v>
      </c>
      <c r="C29" s="58">
        <f>IFERROR((s_DL/(up_RadSpec!G29*s_EF_iw*s_ED_ind*s_IRS_iw*(1/1000)))*1,".")</f>
        <v>0.72727272727272729</v>
      </c>
      <c r="D29" s="58">
        <f>IFERROR(IF(A29="H-3",(s_DL/(up_RadSpec!F29*s_EF_iw*s_ED_ind*(s_ET_iw_o+s_ET_iw_i)*(1/24)*s_IRA_iw*(1/17)*1000))*1,(s_DL/(up_RadSpec!F29*s_EF_iw*s_ED_ind*(s_ET_iw_o+s_ET_iw_i)*(1/24)*s_IRA_iw*(1/s_PEF_wind)*1000))*1),".")</f>
        <v>902.50320889537193</v>
      </c>
      <c r="E29" s="58">
        <f>IFERROR((s_DL/(up_RadSpec!E29*s_EF_iw*(1/365)*s_ED_ind*up_RadSpec!O29*(s_ET_iw_o+s_ET_iw_i)*(1/24)*up_RadSpec!Y29))*1,".")</f>
        <v>707.15350223546977</v>
      </c>
      <c r="F29" s="58">
        <f t="shared" si="0"/>
        <v>0.725941140340574</v>
      </c>
      <c r="G29" s="65">
        <f t="shared" si="1"/>
        <v>6.875</v>
      </c>
      <c r="H29" s="65">
        <f t="shared" si="2"/>
        <v>5.5401465066476623E-3</v>
      </c>
      <c r="I29" s="65">
        <f>s_C*s_EF_iw*(1/365)*s_ED_ind*(s_ET_iw_o+s_ET_iw_i)*(1/24)*up_RadSpec!Y29*up_RadSpec!O29*1</f>
        <v>7.0706006322444649E-3</v>
      </c>
      <c r="J29" s="58"/>
      <c r="K29" s="58">
        <f>IFERROR((s_DL/(up_RadSpec!E29*s_EF_iw*(1/365)*s_ED_ind*up_RadSpec!O29*(s_ET_iw_o+s_ET_iw_i)*(1/24)*up_RadSpec!Y29))*1,".")</f>
        <v>707.15350223546977</v>
      </c>
      <c r="L29" s="58">
        <f>IFERROR((s_DL/(up_RadSpec!K29*s_EF_iw*(1/365)*s_ED_ind*up_RadSpec!P29*(s_ET_iw_o+s_ET_iw_i)*(1/24)*up_RadSpec!Z29))*1,".")</f>
        <v>1411.1004784688987</v>
      </c>
      <c r="M29" s="58">
        <f>IFERROR((s_DL/(up_RadSpec!L29*s_EF_iw*(1/365)*s_ED_ind*up_RadSpec!Q29*(s_ET_iw_o+s_ET_iw_i)*(1/24)*up_RadSpec!AA29))*1,".")</f>
        <v>1005.2619793999103</v>
      </c>
      <c r="N29" s="58">
        <f>IFERROR((s_DL/(up_RadSpec!M29*s_EF_iw*(1/365)*s_ED_ind*up_RadSpec!R29*(s_ET_iw_o+s_ET_iw_i)*(1/24)*up_RadSpec!AB29))*1,".")</f>
        <v>852.72167832167759</v>
      </c>
      <c r="O29" s="58">
        <f>IFERROR((s_DL/(up_RadSpec!I29*s_EF_iw*(1/365)*s_ED_ind*up_RadSpec!N29*(s_ET_iw_o+s_ET_iw_i)*(1/24)*up_RadSpec!X29))*1,".")</f>
        <v>2533.8842975206612</v>
      </c>
      <c r="P29" s="65">
        <f>s_C*s_EF_iw*(1/365)*s_ED_ind*(s_ET_iw_o+s_ET_iw_i)*(1/24)*up_RadSpec!Y29*up_RadSpec!O29*1</f>
        <v>7.0706006322444649E-3</v>
      </c>
      <c r="Q29" s="65">
        <f>s_C*s_EF_iw*(1/365)*s_ED_ind*(s_ET_iw_o+s_ET_iw_i)*(1/24)*up_RadSpec!Z29*up_RadSpec!P29*1</f>
        <v>3.5433337854333395E-3</v>
      </c>
      <c r="R29" s="65">
        <f>s_C*s_EF_iw*(1/365)*s_ED_ind*(s_ET_iw_o+s_ET_iw_i)*(1/24)*up_RadSpec!AA29*up_RadSpec!Q29*1</f>
        <v>4.9738278204699863E-3</v>
      </c>
      <c r="S29" s="65">
        <f>s_C*s_EF_iw*(1/365)*s_ED_ind*(s_ET_iw_o+s_ET_iw_i)*(1/24)*up_RadSpec!AB29*up_RadSpec!R29*1</f>
        <v>5.8635779142392321E-3</v>
      </c>
      <c r="T29" s="65">
        <f>s_C*s_EF_iw*(1/365)*s_ED_ind*(s_ET_iw_o+s_ET_iw_i)*(1/24)*up_RadSpec!X29*up_RadSpec!N29*1</f>
        <v>1.9732550554468365E-3</v>
      </c>
      <c r="U29" s="58">
        <f>IFERROR(s_DL/(up_RadSpec!F29*s_EF_iw*s_ED_ind*(s_ET_iw_o+s_ET_iw_i)*(1/24)*s_IRA_iw),".")</f>
        <v>2.9090909090909089E-3</v>
      </c>
      <c r="V29" s="58">
        <f>IFERROR(s_DL/(up_RadSpec!H29*s_EF_iw*(1/365)*s_ED_ind*(s_ET_iw_o+s_ET_iw_i)*(1/24)*s_GSF_a),".")</f>
        <v>15.927272727272728</v>
      </c>
      <c r="W29" s="58">
        <f t="shared" si="6"/>
        <v>2.908559665316422E-3</v>
      </c>
      <c r="X29" s="65">
        <f t="shared" si="4"/>
        <v>1718.75</v>
      </c>
      <c r="Y29" s="65">
        <f t="shared" si="5"/>
        <v>0.3139269406392694</v>
      </c>
      <c r="Z29" s="61"/>
    </row>
    <row r="30" spans="1:26" x14ac:dyDescent="0.25">
      <c r="A30" s="64" t="s">
        <v>28</v>
      </c>
      <c r="B30" s="61" t="s">
        <v>274</v>
      </c>
      <c r="C30" s="58">
        <f>IFERROR((s_DL/(up_RadSpec!G30*s_EF_iw*s_ED_ind*s_IRS_iw*(1/1000)))*1,".")</f>
        <v>0.72727272727272729</v>
      </c>
      <c r="D30" s="58">
        <f>IFERROR(IF(A30="H-3",(s_DL/(up_RadSpec!F30*s_EF_iw*s_ED_ind*(s_ET_iw_o+s_ET_iw_i)*(1/24)*s_IRA_iw*(1/17)*1000))*1,(s_DL/(up_RadSpec!F30*s_EF_iw*s_ED_ind*(s_ET_iw_o+s_ET_iw_i)*(1/24)*s_IRA_iw*(1/s_PEF_wind)*1000))*1),".")</f>
        <v>902.50320889537193</v>
      </c>
      <c r="E30" s="58">
        <f>IFERROR((s_DL/(up_RadSpec!E30*s_EF_iw*(1/365)*s_ED_ind*up_RadSpec!O30*(s_ET_iw_o+s_ET_iw_i)*(1/24)*up_RadSpec!Y30))*1,".")</f>
        <v>6636.363636363636</v>
      </c>
      <c r="F30" s="58">
        <f t="shared" si="0"/>
        <v>0.72660756997090248</v>
      </c>
      <c r="G30" s="65">
        <f t="shared" si="1"/>
        <v>6.875</v>
      </c>
      <c r="H30" s="65">
        <f t="shared" si="2"/>
        <v>5.5401465066476623E-3</v>
      </c>
      <c r="I30" s="65">
        <f>s_C*s_EF_iw*(1/365)*s_ED_ind*(s_ET_iw_o+s_ET_iw_i)*(1/24)*up_RadSpec!Y30*up_RadSpec!O30*1</f>
        <v>7.534246575342466E-4</v>
      </c>
      <c r="J30" s="58"/>
      <c r="K30" s="58">
        <f>IFERROR((s_DL/(up_RadSpec!E30*s_EF_iw*(1/365)*s_ED_ind*up_RadSpec!O30*(s_ET_iw_o+s_ET_iw_i)*(1/24)*up_RadSpec!Y30))*1,".")</f>
        <v>6636.363636363636</v>
      </c>
      <c r="L30" s="58">
        <f>IFERROR((s_DL/(up_RadSpec!K30*s_EF_iw*(1/365)*s_ED_ind*up_RadSpec!P30*(s_ET_iw_o+s_ET_iw_i)*(1/24)*up_RadSpec!Z30))*1,".")</f>
        <v>32511.340206185567</v>
      </c>
      <c r="M30" s="58">
        <f>IFERROR((s_DL/(up_RadSpec!L30*s_EF_iw*(1/365)*s_ED_ind*up_RadSpec!Q30*(s_ET_iw_o+s_ET_iw_i)*(1/24)*up_RadSpec!AA30))*1,".")</f>
        <v>11715.982880755602</v>
      </c>
      <c r="N30" s="58">
        <f>IFERROR((s_DL/(up_RadSpec!M30*s_EF_iw*(1/365)*s_ED_ind*up_RadSpec!R30*(s_ET_iw_o+s_ET_iw_i)*(1/24)*up_RadSpec!AB30))*1,".")</f>
        <v>8720.7902454082468</v>
      </c>
      <c r="O30" s="58">
        <f>IFERROR((s_DL/(up_RadSpec!I30*s_EF_iw*(1/365)*s_ED_ind*up_RadSpec!N30*(s_ET_iw_o+s_ET_iw_i)*(1/24)*up_RadSpec!X30))*1,".")</f>
        <v>796363.63636363635</v>
      </c>
      <c r="P30" s="65">
        <f>s_C*s_EF_iw*(1/365)*s_ED_ind*(s_ET_iw_o+s_ET_iw_i)*(1/24)*up_RadSpec!Y30*up_RadSpec!O30*1</f>
        <v>7.534246575342466E-4</v>
      </c>
      <c r="Q30" s="65">
        <f>s_C*s_EF_iw*(1/365)*s_ED_ind*(s_ET_iw_o+s_ET_iw_i)*(1/24)*up_RadSpec!Z30*up_RadSpec!P30*1</f>
        <v>1.5379249112125828E-4</v>
      </c>
      <c r="R30" s="65">
        <f>s_C*s_EF_iw*(1/365)*s_ED_ind*(s_ET_iw_o+s_ET_iw_i)*(1/24)*up_RadSpec!AA30*up_RadSpec!Q30*1</f>
        <v>4.2676743819870902E-4</v>
      </c>
      <c r="S30" s="65">
        <f>s_C*s_EF_iw*(1/365)*s_ED_ind*(s_ET_iw_o+s_ET_iw_i)*(1/24)*up_RadSpec!AB30*up_RadSpec!R30*1</f>
        <v>5.7334253654737859E-4</v>
      </c>
      <c r="T30" s="65">
        <f>s_C*s_EF_iw*(1/365)*s_ED_ind*(s_ET_iw_o+s_ET_iw_i)*(1/24)*up_RadSpec!X30*up_RadSpec!N30*1</f>
        <v>6.2785388127853883E-6</v>
      </c>
      <c r="U30" s="58">
        <f>IFERROR(s_DL/(up_RadSpec!F30*s_EF_iw*s_ED_ind*(s_ET_iw_o+s_ET_iw_i)*(1/24)*s_IRA_iw),".")</f>
        <v>2.9090909090909089E-3</v>
      </c>
      <c r="V30" s="58">
        <f>IFERROR(s_DL/(up_RadSpec!H30*s_EF_iw*(1/365)*s_ED_ind*(s_ET_iw_o+s_ET_iw_i)*(1/24)*s_GSF_a),".")</f>
        <v>15.927272727272728</v>
      </c>
      <c r="W30" s="58">
        <f t="shared" si="6"/>
        <v>2.908559665316422E-3</v>
      </c>
      <c r="X30" s="65">
        <f t="shared" si="4"/>
        <v>1718.75</v>
      </c>
      <c r="Y30" s="65">
        <f t="shared" si="5"/>
        <v>0.3139269406392694</v>
      </c>
      <c r="Z30" s="61"/>
    </row>
    <row r="31" spans="1:26" x14ac:dyDescent="0.25">
      <c r="A31" s="67" t="s">
        <v>1</v>
      </c>
      <c r="B31" s="67" t="s">
        <v>274</v>
      </c>
      <c r="C31" s="68" t="e">
        <f>1/SUM(1/C32,1/C33,1/C34,1/C35,1/C36,1/C37,1/C38,1/C39,1/C40,1/C41,1/C42,1/C43,1/C44)</f>
        <v>#DIV/0!</v>
      </c>
      <c r="D31" s="68">
        <f t="shared" ref="D31:F31" si="7">1/SUM(1/D32,1/D33,1/D34,1/D35,1/D36,1/D37,1/D38,1/D39,1/D40,1/D41,1/D42,1/D43,1/D44)</f>
        <v>75.210857066993</v>
      </c>
      <c r="E31" s="68">
        <f>1/SUM(1/E32,1/E33,1/E34,1/E35,1/E36,1/E37,1/E38,1/E39,1/E40,1/E41,1/E42,1/E43)</f>
        <v>269.83190003337899</v>
      </c>
      <c r="F31" s="69">
        <f t="shared" si="7"/>
        <v>6.6043624481577592E-2</v>
      </c>
      <c r="G31" s="70">
        <f>SUM(G32:G44)</f>
        <v>412.48762500000004</v>
      </c>
      <c r="H31" s="70">
        <f>SUM(H32:H44)</f>
        <v>0.33239881813514782</v>
      </c>
      <c r="I31" s="70">
        <f>SUM(I32:I44)</f>
        <v>9.2650275956650902E-2</v>
      </c>
      <c r="J31" s="70">
        <f t="shared" ref="J31:J76" si="8">SUM(G31:I31)</f>
        <v>412.91267409409187</v>
      </c>
      <c r="K31" s="68">
        <f t="shared" ref="K31:O31" si="9">1/SUM(1/K32,1/K33,1/K34,1/K35,1/K36,1/K37,1/K38,1/K39,1/K40,1/K41,1/K42,1/K43)</f>
        <v>269.83190003337899</v>
      </c>
      <c r="L31" s="68">
        <f t="shared" si="9"/>
        <v>498.66033517483618</v>
      </c>
      <c r="M31" s="68">
        <f t="shared" si="9"/>
        <v>352.32953224810086</v>
      </c>
      <c r="N31" s="68">
        <f t="shared" si="9"/>
        <v>306.07502858774654</v>
      </c>
      <c r="O31" s="68">
        <f t="shared" si="9"/>
        <v>1053.4631925140106</v>
      </c>
      <c r="P31" s="70">
        <f>+SUM(P32:P44)</f>
        <v>9.2650275956650902E-2</v>
      </c>
      <c r="Q31" s="70">
        <f t="shared" ref="Q31:S31" si="10">+SUM(Q32:Q44)</f>
        <v>5.0134326387188399E-2</v>
      </c>
      <c r="R31" s="70">
        <f t="shared" si="10"/>
        <v>7.0956300031062056E-2</v>
      </c>
      <c r="S31" s="70">
        <f t="shared" si="10"/>
        <v>8.1679319333406261E-2</v>
      </c>
      <c r="T31" s="70">
        <f>+SUM(T32:T44)</f>
        <v>2.3731251530809901E-2</v>
      </c>
      <c r="U31" s="68">
        <f t="shared" ref="U31:W31" si="11">1/SUM(1/U32,1/U33,1/U34,1/U35,1/U36,1/U37,1/U38,1/U39,1/U40,1/U41,1/U42,1/U43,1/U44)</f>
        <v>2.4243151536970355E-4</v>
      </c>
      <c r="V31" s="68">
        <f t="shared" si="11"/>
        <v>1.3273125466491269</v>
      </c>
      <c r="W31" s="69">
        <f t="shared" si="11"/>
        <v>2.4238724372701364E-4</v>
      </c>
      <c r="X31" s="70">
        <f>SUM(X32:X44)</f>
        <v>103121.90625</v>
      </c>
      <c r="Y31" s="70">
        <f>SUM(Y32:Y44)</f>
        <v>18.835051369863013</v>
      </c>
      <c r="Z31" s="70">
        <f t="shared" ref="Z31:Z76" si="12">SUM(X31:Y31)</f>
        <v>103140.74130136987</v>
      </c>
    </row>
    <row r="32" spans="1:26" x14ac:dyDescent="0.25">
      <c r="A32" s="71" t="s">
        <v>275</v>
      </c>
      <c r="B32" s="61">
        <v>1</v>
      </c>
      <c r="C32" s="72">
        <f>IFERROR(C3/$B32,0)</f>
        <v>0.72727272727272729</v>
      </c>
      <c r="D32" s="72">
        <f>IFERROR(D3/$B32,0)</f>
        <v>902.50320889537193</v>
      </c>
      <c r="E32" s="72">
        <f>IFERROR(E3/$B32,0)</f>
        <v>554610.38961038983</v>
      </c>
      <c r="F32" s="72">
        <f>IF(AND(C32&lt;&gt;0,D32&lt;&gt;0,E32&lt;&gt;0),1/((1/C32)+(1/D32)+(1/E32)),IF(AND(C32&lt;&gt;0,D32&lt;&gt;0,E32=0), 1/((1/C32)+(1/D32)),IF(AND(C32&lt;&gt;0,D32=0,E32&lt;&gt;0),1/((1/C32)+(1/E32)),IF(AND(C32=0,D32&lt;&gt;0,E32&lt;&gt;0),1/((1/D32)+(1/E32)),IF(AND(C32&lt;&gt;0,D32=0,E32=0),1/((1/C32)),IF(AND(C32=0,D32&lt;&gt;0,E32=0),1/((1/D32)),IF(AND(C32=0,D32=0,E32&lt;&gt;0),1/((1/E32)),IF(AND(C32=0,D32=0,E32=0),0))))))))</f>
        <v>0.72668618192965251</v>
      </c>
      <c r="G32" s="73">
        <f>IFERROR(up_RadSpec!$G$3*G3,".")*$B$32</f>
        <v>34.375</v>
      </c>
      <c r="H32" s="73">
        <f>IFERROR(up_RadSpec!$F$3*H3,".")*$B$32</f>
        <v>2.7700732533238313E-2</v>
      </c>
      <c r="I32" s="73">
        <f>IFERROR(up_RadSpec!$E$3*I3,".")*$B$32</f>
        <v>4.5076688912305335E-5</v>
      </c>
      <c r="J32" s="73">
        <f t="shared" si="8"/>
        <v>34.402745809222154</v>
      </c>
      <c r="K32" s="72">
        <f t="shared" ref="K32:O32" si="13">IFERROR(K3/$B32,0)</f>
        <v>554610.38961038983</v>
      </c>
      <c r="L32" s="72">
        <f t="shared" si="13"/>
        <v>777654.37830810668</v>
      </c>
      <c r="M32" s="72">
        <f t="shared" si="13"/>
        <v>589573.07885484677</v>
      </c>
      <c r="N32" s="72">
        <f t="shared" si="13"/>
        <v>607742.08842005429</v>
      </c>
      <c r="O32" s="72">
        <f t="shared" si="13"/>
        <v>1205704.6357486609</v>
      </c>
      <c r="P32" s="73">
        <f>IFERROR(up_RadSpec!$E$3*P3,".")*$B$32</f>
        <v>4.5076688912305335E-5</v>
      </c>
      <c r="Q32" s="73">
        <f>IFERROR(up_RadSpec!$K$3*Q3,".")*$B$32</f>
        <v>3.2147957624042329E-5</v>
      </c>
      <c r="R32" s="73">
        <f>IFERROR(up_RadSpec!$L$3*R3,".")*$B$32</f>
        <v>4.2403564369931167E-5</v>
      </c>
      <c r="S32" s="73">
        <f>IFERROR(up_RadSpec!$M$3*S3,".")*$B$32</f>
        <v>4.1135870752332521E-5</v>
      </c>
      <c r="T32" s="73">
        <f>IFERROR(up_RadSpec!$I$3*T3,".")*$B$32</f>
        <v>2.073476310761358E-5</v>
      </c>
      <c r="U32" s="72">
        <f t="shared" ref="U32:V32" si="14">IFERROR(U3/$B32,0)</f>
        <v>2.9090909090909089E-3</v>
      </c>
      <c r="V32" s="72">
        <f t="shared" si="14"/>
        <v>15.927272727272728</v>
      </c>
      <c r="W32" s="72">
        <f>IFERROR(IF(AND(U32&lt;&gt;0,V32&lt;&gt;0),1/((1/U32)+(1/V32)),IF(AND(U32&lt;&gt;0,V32=0),1/((1/U32)),IF(AND(U32=0,V32&lt;&gt;0),1/((1/V32)),IF(AND(U32=0,V32=0),0)))),0)</f>
        <v>2.908559665316422E-3</v>
      </c>
      <c r="X32" s="73">
        <f>IFERROR(up_RadSpec!$F$3*X3,".")*$B$32</f>
        <v>8593.75</v>
      </c>
      <c r="Y32" s="73">
        <f>IFERROR(up_RadSpec!$H$3*Y3,".")*$B$32</f>
        <v>1.5696347031963471</v>
      </c>
      <c r="Z32" s="73">
        <f t="shared" si="12"/>
        <v>8595.3196347031972</v>
      </c>
    </row>
    <row r="33" spans="1:26" x14ac:dyDescent="0.25">
      <c r="A33" s="71" t="s">
        <v>276</v>
      </c>
      <c r="B33" s="61">
        <v>1</v>
      </c>
      <c r="C33" s="72">
        <f t="shared" ref="C33:E34" si="15">IFERROR(C13/$B33,0)</f>
        <v>0.72727272727272729</v>
      </c>
      <c r="D33" s="72">
        <f t="shared" si="15"/>
        <v>902.50320889537193</v>
      </c>
      <c r="E33" s="72">
        <f t="shared" si="15"/>
        <v>13697.654511213843</v>
      </c>
      <c r="F33" s="72">
        <f>IF(AND(C33&lt;&gt;0,D33&lt;&gt;0,E33&lt;&gt;0),1/((1/C33)+(1/D33)+(1/E33)),IF(AND(C33&lt;&gt;0,D33&lt;&gt;0,E33=0), 1/((1/C33)+(1/D33)),IF(AND(C33&lt;&gt;0,D33=0,E33&lt;&gt;0),1/((1/C33)+(1/E33)),IF(AND(C33=0,D33&lt;&gt;0,E33&lt;&gt;0),1/((1/D33)+(1/E33)),IF(AND(C33&lt;&gt;0,D33=0,E33=0),1/((1/C33)),IF(AND(C33=0,D33&lt;&gt;0,E33=0),1/((1/D33)),IF(AND(C33=0,D33=0,E33&lt;&gt;0),1/((1/E33)),IF(AND(C33=0,D33=0,E33=0),0))))))))</f>
        <v>0.72664858396536192</v>
      </c>
      <c r="G33" s="73">
        <f>IFERROR(up_RadSpec!$G$13*G13,".")*$B$33</f>
        <v>34.375</v>
      </c>
      <c r="H33" s="73">
        <f>IFERROR(up_RadSpec!$F$13*H13,".")*$B$33</f>
        <v>2.7700732533238313E-2</v>
      </c>
      <c r="I33" s="73">
        <f>IFERROR(up_RadSpec!$E$13*I13,".")*$B$33</f>
        <v>1.8251299870012988E-3</v>
      </c>
      <c r="J33" s="73">
        <f t="shared" si="8"/>
        <v>34.404525862520245</v>
      </c>
      <c r="K33" s="72">
        <f t="shared" ref="K33:O33" si="16">IFERROR(K13/$B33,0)</f>
        <v>13697.654511213843</v>
      </c>
      <c r="L33" s="72">
        <f t="shared" si="16"/>
        <v>29871.580933033449</v>
      </c>
      <c r="M33" s="72">
        <f t="shared" si="16"/>
        <v>17746.494798733602</v>
      </c>
      <c r="N33" s="72">
        <f t="shared" si="16"/>
        <v>14650.070542124522</v>
      </c>
      <c r="O33" s="72">
        <f t="shared" si="16"/>
        <v>287378.2467532467</v>
      </c>
      <c r="P33" s="73">
        <f>IFERROR(up_RadSpec!$E$13*P13,".")*$B$33</f>
        <v>1.8251299870012988E-3</v>
      </c>
      <c r="Q33" s="73">
        <f>IFERROR(up_RadSpec!$K$13*Q13,".")*$B$33</f>
        <v>8.3691586515107354E-4</v>
      </c>
      <c r="R33" s="73">
        <f>IFERROR(up_RadSpec!$L$13*R13,".")*$B$33</f>
        <v>1.4087288945524058E-3</v>
      </c>
      <c r="S33" s="73">
        <f>IFERROR(up_RadSpec!$M$13*S13,".")*$B$33</f>
        <v>1.7064764246776491E-3</v>
      </c>
      <c r="T33" s="73">
        <f>IFERROR(up_RadSpec!$I$13*T13,".")*$B$33</f>
        <v>8.699336251941821E-5</v>
      </c>
      <c r="U33" s="72">
        <f t="shared" ref="U33:V33" si="17">IFERROR(U13/$B33,0)</f>
        <v>2.9090909090909089E-3</v>
      </c>
      <c r="V33" s="72">
        <f t="shared" si="17"/>
        <v>15.927272727272728</v>
      </c>
      <c r="W33" s="72">
        <f t="shared" ref="W33:W44" si="18">IFERROR(IF(AND(U33&lt;&gt;0,V33&lt;&gt;0),1/((1/U33)+(1/V33)),IF(AND(U33&lt;&gt;0,V33=0),1/((1/U33)),IF(AND(U33=0,V33&lt;&gt;0),1/((1/V33)),IF(AND(U33=0,V33=0),0)))),0)</f>
        <v>2.908559665316422E-3</v>
      </c>
      <c r="X33" s="73">
        <f>IFERROR(up_RadSpec!$F$13*X13,".")*$B$33</f>
        <v>8593.75</v>
      </c>
      <c r="Y33" s="73">
        <f>IFERROR(up_RadSpec!$H$13*Y13,".")*$B$33</f>
        <v>1.5696347031963471</v>
      </c>
      <c r="Z33" s="73">
        <f t="shared" si="12"/>
        <v>8595.3196347031972</v>
      </c>
    </row>
    <row r="34" spans="1:26" x14ac:dyDescent="0.25">
      <c r="A34" s="71" t="s">
        <v>277</v>
      </c>
      <c r="B34" s="61">
        <v>1</v>
      </c>
      <c r="C34" s="72">
        <f t="shared" si="15"/>
        <v>0.72727272727272729</v>
      </c>
      <c r="D34" s="72">
        <f t="shared" si="15"/>
        <v>902.50320889537193</v>
      </c>
      <c r="E34" s="72">
        <f t="shared" si="15"/>
        <v>2056.2544858686665</v>
      </c>
      <c r="F34" s="72">
        <f>IF(AND(C34&lt;&gt;0,D34&lt;&gt;0,E34&lt;&gt;0),1/((1/C34)+(1/D34)+(1/E34)),IF(AND(C34&lt;&gt;0,D34&lt;&gt;0,E34=0), 1/((1/C34)+(1/D34)),IF(AND(C34&lt;&gt;0,D34=0,E34&lt;&gt;0),1/((1/C34)+(1/E34)),IF(AND(C34=0,D34&lt;&gt;0,E34&lt;&gt;0),1/((1/D34)+(1/E34)),IF(AND(C34&lt;&gt;0,D34=0,E34=0),1/((1/C34)),IF(AND(C34=0,D34&lt;&gt;0,E34=0),1/((1/D34)),IF(AND(C34=0,D34=0,E34&lt;&gt;0),1/((1/E34)),IF(AND(C34=0,D34=0,E34=0),0))))))))</f>
        <v>0.72643041117267648</v>
      </c>
      <c r="G34" s="73">
        <f>IFERROR(up_RadSpec!$G$14*G14,".")*$B$34</f>
        <v>34.375</v>
      </c>
      <c r="H34" s="73">
        <f>IFERROR(up_RadSpec!$F$14*H14,".")*$B$33</f>
        <v>2.7700732533238313E-2</v>
      </c>
      <c r="I34" s="73">
        <f>IFERROR(up_RadSpec!$E$14*I14,".")*$B$33</f>
        <v>1.2158028187565867E-2</v>
      </c>
      <c r="J34" s="73">
        <f t="shared" si="8"/>
        <v>34.414858760720804</v>
      </c>
      <c r="K34" s="72">
        <f t="shared" ref="K34:O34" si="19">IFERROR(K14/$B34,0)</f>
        <v>2056.2544858686665</v>
      </c>
      <c r="L34" s="72">
        <f t="shared" si="19"/>
        <v>3734.3707965151193</v>
      </c>
      <c r="M34" s="72">
        <f t="shared" si="19"/>
        <v>2760.9833639378421</v>
      </c>
      <c r="N34" s="72">
        <f t="shared" si="19"/>
        <v>2419.4403690806571</v>
      </c>
      <c r="O34" s="72">
        <f t="shared" si="19"/>
        <v>10419.900221729495</v>
      </c>
      <c r="P34" s="73">
        <f>IFERROR(up_RadSpec!$E$14*P14,".")*$B$33</f>
        <v>1.2158028187565867E-2</v>
      </c>
      <c r="Q34" s="73">
        <f>IFERROR(up_RadSpec!$K$14*Q14,".")*$B$33</f>
        <v>6.6945682049917949E-3</v>
      </c>
      <c r="R34" s="73">
        <f>IFERROR(up_RadSpec!$L$14*R14,".")*$B$33</f>
        <v>9.0547448878300525E-3</v>
      </c>
      <c r="S34" s="73">
        <f>IFERROR(up_RadSpec!$M$14*S14,".")*$B$33</f>
        <v>1.033296803652968E-2</v>
      </c>
      <c r="T34" s="73">
        <f>IFERROR(up_RadSpec!$I$14*T14,".")*$B$33</f>
        <v>2.3992552201090563E-3</v>
      </c>
      <c r="U34" s="72">
        <f t="shared" ref="U34:V34" si="20">IFERROR(U14/$B34,0)</f>
        <v>2.9090909090909089E-3</v>
      </c>
      <c r="V34" s="72">
        <f t="shared" si="20"/>
        <v>15.927272727272728</v>
      </c>
      <c r="W34" s="72">
        <f t="shared" si="18"/>
        <v>2.908559665316422E-3</v>
      </c>
      <c r="X34" s="73">
        <f>IFERROR(up_RadSpec!$F$14*X14,".")*$B$33</f>
        <v>8593.75</v>
      </c>
      <c r="Y34" s="73">
        <f>IFERROR(up_RadSpec!$H$14*Y14,".")*$B$33</f>
        <v>1.5696347031963471</v>
      </c>
      <c r="Z34" s="73">
        <f t="shared" si="12"/>
        <v>8595.3196347031972</v>
      </c>
    </row>
    <row r="35" spans="1:26" x14ac:dyDescent="0.25">
      <c r="A35" s="71" t="s">
        <v>278</v>
      </c>
      <c r="B35" s="61">
        <v>1</v>
      </c>
      <c r="C35" s="72">
        <f>IFERROR(C30/$B35,0)</f>
        <v>0.72727272727272729</v>
      </c>
      <c r="D35" s="72">
        <f>IFERROR(D30/$B35,0)</f>
        <v>902.50320889537193</v>
      </c>
      <c r="E35" s="72">
        <f>IFERROR(E30/$B35,0)</f>
        <v>6636.363636363636</v>
      </c>
      <c r="F35" s="72">
        <f t="shared" ref="F35:F61" si="21">IF(AND(C35&lt;&gt;0,D35&lt;&gt;0,E35&lt;&gt;0),1/((1/C35)+(1/D35)+(1/E35)),IF(AND(C35&lt;&gt;0,D35&lt;&gt;0,E35=0), 1/((1/C35)+(1/D35)),IF(AND(C35&lt;&gt;0,D35=0,E35&lt;&gt;0),1/((1/C35)+(1/E35)),IF(AND(C35=0,D35&lt;&gt;0,E35&lt;&gt;0),1/((1/D35)+(1/E35)),IF(AND(C35&lt;&gt;0,D35=0,E35=0),1/((1/C35)),IF(AND(C35=0,D35&lt;&gt;0,E35=0),1/((1/D35)),IF(AND(C35=0,D35=0,E35&lt;&gt;0),1/((1/E35)),IF(AND(C35=0,D35=0,E35=0),0))))))))</f>
        <v>0.72660756997090248</v>
      </c>
      <c r="G35" s="73">
        <f>IFERROR(up_RadSpec!$G$30*G30,".")*$B$35</f>
        <v>34.375</v>
      </c>
      <c r="H35" s="73">
        <f>IFERROR(up_RadSpec!$F$30*H30,".")*$B$35</f>
        <v>2.7700732533238313E-2</v>
      </c>
      <c r="I35" s="73">
        <f>IFERROR(up_RadSpec!$E$30*I30,".")*$B$35</f>
        <v>3.767123287671233E-3</v>
      </c>
      <c r="J35" s="73">
        <f t="shared" si="8"/>
        <v>34.406467855820914</v>
      </c>
      <c r="K35" s="72">
        <f t="shared" ref="K35:O35" si="22">IFERROR(K30/$B35,0)</f>
        <v>6636.363636363636</v>
      </c>
      <c r="L35" s="72">
        <f t="shared" si="22"/>
        <v>32511.340206185567</v>
      </c>
      <c r="M35" s="72">
        <f t="shared" si="22"/>
        <v>11715.982880755602</v>
      </c>
      <c r="N35" s="72">
        <f t="shared" si="22"/>
        <v>8720.7902454082468</v>
      </c>
      <c r="O35" s="72">
        <f t="shared" si="22"/>
        <v>796363.63636363635</v>
      </c>
      <c r="P35" s="73">
        <f>IFERROR(up_RadSpec!$E$30*P30,".")*$B$35</f>
        <v>3.767123287671233E-3</v>
      </c>
      <c r="Q35" s="73">
        <f>IFERROR(up_RadSpec!$K$30*Q30,".")*$B$35</f>
        <v>7.689624556062914E-4</v>
      </c>
      <c r="R35" s="73">
        <f>IFERROR(up_RadSpec!$L$30*R30,".")*$B$35</f>
        <v>2.1338371909935452E-3</v>
      </c>
      <c r="S35" s="73">
        <f>IFERROR(up_RadSpec!$M$30*S30,".")*$B$35</f>
        <v>2.8667126827368931E-3</v>
      </c>
      <c r="T35" s="73">
        <f>IFERROR(up_RadSpec!$I$30*T30,".")*$B$35</f>
        <v>3.1392694063926944E-5</v>
      </c>
      <c r="U35" s="72">
        <f t="shared" ref="U35:V35" si="23">IFERROR(U30/$B35,0)</f>
        <v>2.9090909090909089E-3</v>
      </c>
      <c r="V35" s="72">
        <f t="shared" si="23"/>
        <v>15.927272727272728</v>
      </c>
      <c r="W35" s="72">
        <f t="shared" si="18"/>
        <v>2.908559665316422E-3</v>
      </c>
      <c r="X35" s="73">
        <f>IFERROR(up_RadSpec!$F$30*X30,".")*$B$35</f>
        <v>8593.75</v>
      </c>
      <c r="Y35" s="73">
        <f>IFERROR(up_RadSpec!$H$30*Y30,".")*$B$35</f>
        <v>1.5696347031963471</v>
      </c>
      <c r="Z35" s="73">
        <f t="shared" si="12"/>
        <v>8595.3196347031972</v>
      </c>
    </row>
    <row r="36" spans="1:26" x14ac:dyDescent="0.25">
      <c r="A36" s="71" t="s">
        <v>279</v>
      </c>
      <c r="B36" s="61">
        <v>1</v>
      </c>
      <c r="C36" s="72">
        <f>IFERROR(C26/$B36,0)</f>
        <v>0.72727272727272729</v>
      </c>
      <c r="D36" s="72">
        <f>IFERROR(D26/$B36,0)</f>
        <v>902.50320889537193</v>
      </c>
      <c r="E36" s="72">
        <f>IFERROR(E26/$B36,0)</f>
        <v>6974.9536178107574</v>
      </c>
      <c r="F36" s="72">
        <f t="shared" si="21"/>
        <v>0.72661143190402888</v>
      </c>
      <c r="G36" s="73">
        <f>IFERROR(up_RadSpec!$G$26*G26,".")*$B$37</f>
        <v>34.375</v>
      </c>
      <c r="H36" s="73">
        <f>IFERROR(up_RadSpec!$F$26*H26,".")*$B$37</f>
        <v>2.7700732533238313E-2</v>
      </c>
      <c r="I36" s="73">
        <f>IFERROR(up_RadSpec!$E$26*I26,".")*$B$37</f>
        <v>3.5842532251629221E-3</v>
      </c>
      <c r="J36" s="73">
        <f t="shared" si="8"/>
        <v>34.406284985758404</v>
      </c>
      <c r="K36" s="72">
        <f t="shared" ref="K36:O36" si="24">IFERROR(K26/$B36,0)</f>
        <v>6974.9536178107574</v>
      </c>
      <c r="L36" s="72">
        <f t="shared" si="24"/>
        <v>12734.541301074712</v>
      </c>
      <c r="M36" s="72">
        <f t="shared" si="24"/>
        <v>9204.2870813397094</v>
      </c>
      <c r="N36" s="72">
        <f t="shared" si="24"/>
        <v>7873.1404958677649</v>
      </c>
      <c r="O36" s="72">
        <f t="shared" si="24"/>
        <v>74223.74012566157</v>
      </c>
      <c r="P36" s="73">
        <f>IFERROR(up_RadSpec!$E$26*P26,".")*$B$37</f>
        <v>3.5842532251629221E-3</v>
      </c>
      <c r="Q36" s="73">
        <f>IFERROR(up_RadSpec!$K$26*Q26,".")*$B$37</f>
        <v>1.9631645466405738E-3</v>
      </c>
      <c r="R36" s="73">
        <f>IFERROR(up_RadSpec!$L$26*R26,".")*$B$37</f>
        <v>2.7161256248388528E-3</v>
      </c>
      <c r="S36" s="73">
        <f>IFERROR(up_RadSpec!$M$26*S26,".")*$B$37</f>
        <v>3.1753529627880145E-3</v>
      </c>
      <c r="T36" s="73">
        <f>IFERROR(up_RadSpec!$I$26*T26,".")*$B$37</f>
        <v>3.3681945907973292E-4</v>
      </c>
      <c r="U36" s="72">
        <f t="shared" ref="U36:V36" si="25">IFERROR(U26/$B36,0)</f>
        <v>2.9090909090909089E-3</v>
      </c>
      <c r="V36" s="72">
        <f t="shared" si="25"/>
        <v>15.927272727272728</v>
      </c>
      <c r="W36" s="72">
        <f t="shared" si="18"/>
        <v>2.908559665316422E-3</v>
      </c>
      <c r="X36" s="73">
        <f>IFERROR(up_RadSpec!$F$26*X26,".")*$B$37</f>
        <v>8593.75</v>
      </c>
      <c r="Y36" s="73">
        <f>IFERROR(up_RadSpec!$H$26*Y26,".")*$B$37</f>
        <v>1.5696347031963471</v>
      </c>
      <c r="Z36" s="73">
        <f t="shared" si="12"/>
        <v>8595.3196347031972</v>
      </c>
    </row>
    <row r="37" spans="1:26" x14ac:dyDescent="0.25">
      <c r="A37" s="71" t="s">
        <v>280</v>
      </c>
      <c r="B37" s="61">
        <v>1</v>
      </c>
      <c r="C37" s="72">
        <f>IFERROR(C22/$B37,0)</f>
        <v>0.72727272727272729</v>
      </c>
      <c r="D37" s="72">
        <f>IFERROR(D22/$B37,0)</f>
        <v>902.50320889537193</v>
      </c>
      <c r="E37" s="72">
        <f>IFERROR(E22/$B37,0)</f>
        <v>3821260997.0674496</v>
      </c>
      <c r="F37" s="72">
        <f t="shared" si="21"/>
        <v>0.72668713394365225</v>
      </c>
      <c r="G37" s="73">
        <f>IFERROR(up_RadSpec!$G$22*G22,".")*$B$37</f>
        <v>34.375</v>
      </c>
      <c r="H37" s="73">
        <f>IFERROR(up_RadSpec!$F$22*H22,".")*$B$37</f>
        <v>2.7700732533238313E-2</v>
      </c>
      <c r="I37" s="73">
        <f>IFERROR(up_RadSpec!$E$22*I22,".")*$B$37</f>
        <v>6.5423429645830925E-9</v>
      </c>
      <c r="J37" s="73">
        <f t="shared" si="8"/>
        <v>34.402700739075584</v>
      </c>
      <c r="K37" s="72">
        <f t="shared" ref="K37:O37" si="26">IFERROR(K22/$B37,0)</f>
        <v>3821260997.0674496</v>
      </c>
      <c r="L37" s="72">
        <f t="shared" si="26"/>
        <v>3501500787.5419793</v>
      </c>
      <c r="M37" s="72">
        <f t="shared" si="26"/>
        <v>2690090189.7858686</v>
      </c>
      <c r="N37" s="72">
        <f t="shared" si="26"/>
        <v>2772064393.9393921</v>
      </c>
      <c r="O37" s="72">
        <f t="shared" si="26"/>
        <v>19669716748.383873</v>
      </c>
      <c r="P37" s="73">
        <f>IFERROR(up_RadSpec!$E$22*P22,".")*$B$37</f>
        <v>6.5423429645830925E-9</v>
      </c>
      <c r="Q37" s="73">
        <f>IFERROR(up_RadSpec!$K$22*Q22,".")*$B$37</f>
        <v>7.139795623907246E-9</v>
      </c>
      <c r="R37" s="73">
        <f>IFERROR(up_RadSpec!$L$22*R22,".")*$B$37</f>
        <v>9.2933687111769299E-9</v>
      </c>
      <c r="S37" s="73">
        <f>IFERROR(up_RadSpec!$M$22*S22,".")*$B$37</f>
        <v>9.018549516619415E-9</v>
      </c>
      <c r="T37" s="73">
        <f>IFERROR(up_RadSpec!$I$22*T22,".")*$B$37</f>
        <v>1.2709893243406303E-9</v>
      </c>
      <c r="U37" s="72">
        <f t="shared" ref="U37:V37" si="27">IFERROR(U22/$B37,0)</f>
        <v>2.9090909090909089E-3</v>
      </c>
      <c r="V37" s="72">
        <f t="shared" si="27"/>
        <v>15.927272727272728</v>
      </c>
      <c r="W37" s="72">
        <f t="shared" si="18"/>
        <v>2.908559665316422E-3</v>
      </c>
      <c r="X37" s="73">
        <f>IFERROR(up_RadSpec!$F$22*X22,".")*$B$37</f>
        <v>8593.75</v>
      </c>
      <c r="Y37" s="73">
        <f>IFERROR(up_RadSpec!$H$22*Y22,".")*$B$37</f>
        <v>1.5696347031963471</v>
      </c>
      <c r="Z37" s="73">
        <f t="shared" si="12"/>
        <v>8595.3196347031972</v>
      </c>
    </row>
    <row r="38" spans="1:26" x14ac:dyDescent="0.25">
      <c r="A38" s="71" t="s">
        <v>281</v>
      </c>
      <c r="B38" s="61">
        <v>1</v>
      </c>
      <c r="C38" s="72">
        <f>IFERROR(C2/$B38,0)</f>
        <v>0</v>
      </c>
      <c r="D38" s="72">
        <f>IFERROR(D2/$B38,0)</f>
        <v>902.50320889537193</v>
      </c>
      <c r="E38" s="72">
        <f>IFERROR(E2/$B38,0)</f>
        <v>4227.3137388926871</v>
      </c>
      <c r="F38" s="72">
        <f t="shared" si="21"/>
        <v>743.72326599357791</v>
      </c>
      <c r="G38" s="73">
        <f>IFERROR(up_RadSpec!$G$2*G2,".")*$B$38</f>
        <v>34.375</v>
      </c>
      <c r="H38" s="73">
        <f>IFERROR(up_RadSpec!$F$2*H2,".")*$B$38</f>
        <v>2.7700732533238313E-2</v>
      </c>
      <c r="I38" s="73">
        <f>IFERROR(up_RadSpec!$E$2*I2,".")*$B$38</f>
        <v>5.9139211196916177E-3</v>
      </c>
      <c r="J38" s="73">
        <f t="shared" si="8"/>
        <v>34.408614653652933</v>
      </c>
      <c r="K38" s="72">
        <f t="shared" ref="K38:O38" si="28">IFERROR(K2/$B38,0)</f>
        <v>4227.3137388926871</v>
      </c>
      <c r="L38" s="72">
        <f t="shared" si="28"/>
        <v>8547.3584007615409</v>
      </c>
      <c r="M38" s="72">
        <f t="shared" si="28"/>
        <v>5805.2676295666924</v>
      </c>
      <c r="N38" s="72">
        <f t="shared" si="28"/>
        <v>4825.4604872251921</v>
      </c>
      <c r="O38" s="72">
        <f t="shared" si="28"/>
        <v>67637.975023499399</v>
      </c>
      <c r="P38" s="73">
        <f>IFERROR(up_RadSpec!$E$2*P2,".")*$B$38</f>
        <v>5.9139211196916177E-3</v>
      </c>
      <c r="Q38" s="73">
        <f>IFERROR(up_RadSpec!$K$2*Q2,".")*$B$38</f>
        <v>2.9248802762000229E-3</v>
      </c>
      <c r="R38" s="73">
        <f>IFERROR(up_RadSpec!$L$2*R2,".")*$B$38</f>
        <v>4.3064336728720308E-3</v>
      </c>
      <c r="S38" s="73">
        <f>IFERROR(up_RadSpec!$M$2*S2,".")*$B$38</f>
        <v>5.1808527012467314E-3</v>
      </c>
      <c r="T38" s="73">
        <f>IFERROR(up_RadSpec!$I$2*T2,".")*$B$38</f>
        <v>3.6961485010919191E-4</v>
      </c>
      <c r="U38" s="72">
        <f t="shared" ref="U38:V38" si="29">IFERROR(U2/$B38,0)</f>
        <v>2.9090909090909089E-3</v>
      </c>
      <c r="V38" s="72">
        <f t="shared" si="29"/>
        <v>15.927272727272728</v>
      </c>
      <c r="W38" s="72">
        <f t="shared" si="18"/>
        <v>2.908559665316422E-3</v>
      </c>
      <c r="X38" s="73">
        <f>IFERROR(up_RadSpec!$F$2*X2,".")*$B$38</f>
        <v>8593.75</v>
      </c>
      <c r="Y38" s="73">
        <f>IFERROR(up_RadSpec!$H$2*Y2,".")*$B$38</f>
        <v>1.5696347031963471</v>
      </c>
      <c r="Z38" s="73">
        <f t="shared" si="12"/>
        <v>8595.3196347031972</v>
      </c>
    </row>
    <row r="39" spans="1:26" x14ac:dyDescent="0.25">
      <c r="A39" s="71" t="s">
        <v>282</v>
      </c>
      <c r="B39" s="61">
        <v>1</v>
      </c>
      <c r="C39" s="72">
        <f>IFERROR(C11/$B39,0)</f>
        <v>0.72727272727272729</v>
      </c>
      <c r="D39" s="72">
        <f>IFERROR(D11/$B39,0)</f>
        <v>902.50320889537193</v>
      </c>
      <c r="E39" s="72">
        <f>IFERROR(E11/$B39,0)</f>
        <v>3719.2807192807195</v>
      </c>
      <c r="F39" s="72">
        <f t="shared" si="21"/>
        <v>0.72654517893682946</v>
      </c>
      <c r="G39" s="73">
        <f>IFERROR(up_RadSpec!$G$11*G11,".")*$B$39</f>
        <v>34.375</v>
      </c>
      <c r="H39" s="73">
        <f>IFERROR(up_RadSpec!$F$11*H11,".")*$B$39</f>
        <v>2.7700732533238313E-2</v>
      </c>
      <c r="I39" s="73">
        <f>IFERROR(up_RadSpec!$E$11*I11,".")*$B$39</f>
        <v>6.7217297878055344E-3</v>
      </c>
      <c r="J39" s="73">
        <f t="shared" si="8"/>
        <v>34.409422462321047</v>
      </c>
      <c r="K39" s="72">
        <f t="shared" ref="K39:O39" si="30">IFERROR(K11/$B39,0)</f>
        <v>3719.2807192807195</v>
      </c>
      <c r="L39" s="72">
        <f t="shared" si="30"/>
        <v>4706.119365399144</v>
      </c>
      <c r="M39" s="72">
        <f t="shared" si="30"/>
        <v>3652.3871811641584</v>
      </c>
      <c r="N39" s="72">
        <f t="shared" si="30"/>
        <v>3479.0969899665561</v>
      </c>
      <c r="O39" s="72">
        <f t="shared" si="30"/>
        <v>8761.0157699443407</v>
      </c>
      <c r="P39" s="73">
        <f>IFERROR(up_RadSpec!$E$11*P11,".")*$B$39</f>
        <v>6.7217297878055344E-3</v>
      </c>
      <c r="Q39" s="73">
        <f>IFERROR(up_RadSpec!$K$11*Q11,".")*$B$39</f>
        <v>5.3122324486301366E-3</v>
      </c>
      <c r="R39" s="73">
        <f>IFERROR(up_RadSpec!$L$11*R11,".")*$B$39</f>
        <v>6.8448383919777981E-3</v>
      </c>
      <c r="S39" s="73">
        <f>IFERROR(up_RadSpec!$M$11*S11,".")*$B$39</f>
        <v>7.1857726508050938E-3</v>
      </c>
      <c r="T39" s="73">
        <f>IFERROR(up_RadSpec!$I$11*T11,".")*$B$39</f>
        <v>2.8535503937528956E-3</v>
      </c>
      <c r="U39" s="72">
        <f t="shared" ref="U39:V39" si="31">IFERROR(U11/$B39,0)</f>
        <v>2.9090909090909089E-3</v>
      </c>
      <c r="V39" s="72">
        <f t="shared" si="31"/>
        <v>15.927272727272728</v>
      </c>
      <c r="W39" s="72">
        <f t="shared" si="18"/>
        <v>2.908559665316422E-3</v>
      </c>
      <c r="X39" s="73">
        <f>IFERROR(up_RadSpec!$F$11*X11,".")*$B$39</f>
        <v>8593.75</v>
      </c>
      <c r="Y39" s="73">
        <f>IFERROR(up_RadSpec!$H$11*Y11,".")*$B$39</f>
        <v>1.5696347031963471</v>
      </c>
      <c r="Z39" s="73">
        <f t="shared" si="12"/>
        <v>8595.3196347031972</v>
      </c>
    </row>
    <row r="40" spans="1:26" x14ac:dyDescent="0.25">
      <c r="A40" s="71" t="s">
        <v>283</v>
      </c>
      <c r="B40" s="61">
        <v>1</v>
      </c>
      <c r="C40" s="72">
        <f>IFERROR(C4/$B40,0)</f>
        <v>0.72727272727272729</v>
      </c>
      <c r="D40" s="72">
        <f>IFERROR(D4/$B40,0)</f>
        <v>902.50320889537193</v>
      </c>
      <c r="E40" s="72">
        <f>IFERROR(E4/$B40,0)</f>
        <v>2064.6464646464656</v>
      </c>
      <c r="F40" s="72">
        <f t="shared" si="21"/>
        <v>0.72643145428355638</v>
      </c>
      <c r="G40" s="73">
        <f>IFERROR(up_RadSpec!$G$4*G4,".")*$B$40</f>
        <v>34.375</v>
      </c>
      <c r="H40" s="73">
        <f>IFERROR(up_RadSpec!$F$4*H4,".")*$B$40</f>
        <v>2.7700732533238313E-2</v>
      </c>
      <c r="I40" s="73">
        <f>IFERROR(up_RadSpec!$E$4*I4,".")*$B$40</f>
        <v>1.2108610567514673E-2</v>
      </c>
      <c r="J40" s="73">
        <f t="shared" si="8"/>
        <v>34.414809343100757</v>
      </c>
      <c r="K40" s="72">
        <f t="shared" ref="K40:O40" si="32">IFERROR(K4/$B40,0)</f>
        <v>2064.6464646464656</v>
      </c>
      <c r="L40" s="72">
        <f t="shared" si="32"/>
        <v>3369.23076923077</v>
      </c>
      <c r="M40" s="72">
        <f t="shared" si="32"/>
        <v>2423.7154150197621</v>
      </c>
      <c r="N40" s="72">
        <f t="shared" si="32"/>
        <v>2109.8354141832406</v>
      </c>
      <c r="O40" s="72">
        <f t="shared" si="32"/>
        <v>6222.1661833312282</v>
      </c>
      <c r="P40" s="73">
        <f>IFERROR(up_RadSpec!$E$4*P4,".")*$B$40</f>
        <v>1.2108610567514673E-2</v>
      </c>
      <c r="Q40" s="73">
        <f>IFERROR(up_RadSpec!$K$4*Q4,".")*$B$40</f>
        <v>7.4200913242009128E-3</v>
      </c>
      <c r="R40" s="73">
        <f>IFERROR(up_RadSpec!$L$4*R4,".")*$B$40</f>
        <v>1.0314742335290285E-2</v>
      </c>
      <c r="S40" s="73">
        <f>IFERROR(up_RadSpec!$M$4*S4,".")*$B$40</f>
        <v>1.1849265507602642E-2</v>
      </c>
      <c r="T40" s="73">
        <f>IFERROR(up_RadSpec!$I$4*T4,".")*$B$40</f>
        <v>4.0178933290102962E-3</v>
      </c>
      <c r="U40" s="72">
        <f t="shared" ref="U40:V40" si="33">IFERROR(U4/$B40,0)</f>
        <v>2.9090909090909089E-3</v>
      </c>
      <c r="V40" s="72">
        <f t="shared" si="33"/>
        <v>15.927272727272728</v>
      </c>
      <c r="W40" s="72">
        <f t="shared" si="18"/>
        <v>2.908559665316422E-3</v>
      </c>
      <c r="X40" s="73">
        <f>IFERROR(up_RadSpec!$F$4*X4,".")*$B$40</f>
        <v>8593.75</v>
      </c>
      <c r="Y40" s="73">
        <f>IFERROR(up_RadSpec!$H$4*Y4,".")*$B$40</f>
        <v>1.5696347031963471</v>
      </c>
      <c r="Z40" s="73">
        <f t="shared" si="12"/>
        <v>8595.3196347031972</v>
      </c>
    </row>
    <row r="41" spans="1:26" x14ac:dyDescent="0.25">
      <c r="A41" s="71" t="s">
        <v>284</v>
      </c>
      <c r="B41" s="74">
        <v>0.99987999999999999</v>
      </c>
      <c r="C41" s="72">
        <f>IFERROR(C8/$B41,0)</f>
        <v>0.72736001047398413</v>
      </c>
      <c r="D41" s="72">
        <f>IFERROR(D8/$B41,0)</f>
        <v>902.6115222780453</v>
      </c>
      <c r="E41" s="72">
        <f>IFERROR(E8/$B41,0)</f>
        <v>1320.098140556375</v>
      </c>
      <c r="F41" s="72">
        <f t="shared" si="21"/>
        <v>0.72637444468070123</v>
      </c>
      <c r="G41" s="73">
        <f>IFERROR(up_RadSpec!$G$8*G8,".")*$B$41</f>
        <v>34.370874999999998</v>
      </c>
      <c r="H41" s="73">
        <f>IFERROR(up_RadSpec!$F$8*H8,".")*$B$41</f>
        <v>2.7697408445334325E-2</v>
      </c>
      <c r="I41" s="73">
        <f>IFERROR(up_RadSpec!$E$8*I8,".")*$B$41</f>
        <v>1.893798592085235E-2</v>
      </c>
      <c r="J41" s="73">
        <f t="shared" si="8"/>
        <v>34.417510394366182</v>
      </c>
      <c r="K41" s="72">
        <f t="shared" ref="K41:O41" si="34">IFERROR(K8/$B41,0)</f>
        <v>1320.098140556375</v>
      </c>
      <c r="L41" s="72">
        <f t="shared" si="34"/>
        <v>2423.3038888509509</v>
      </c>
      <c r="M41" s="72">
        <f t="shared" si="34"/>
        <v>1768.7863198867667</v>
      </c>
      <c r="N41" s="72">
        <f t="shared" si="34"/>
        <v>1621.6978495640926</v>
      </c>
      <c r="O41" s="72">
        <f t="shared" si="34"/>
        <v>4490.1056217045007</v>
      </c>
      <c r="P41" s="73">
        <f>IFERROR(up_RadSpec!$E$8*P8,".")*$B$41</f>
        <v>1.893798592085235E-2</v>
      </c>
      <c r="Q41" s="73">
        <f>IFERROR(up_RadSpec!$K$8*Q8,".")*$B$41</f>
        <v>1.0316493987823441E-2</v>
      </c>
      <c r="R41" s="73">
        <f>IFERROR(up_RadSpec!$L$8*R8,".")*$B$41</f>
        <v>1.4133985388127853E-2</v>
      </c>
      <c r="S41" s="73">
        <f>IFERROR(up_RadSpec!$M$8*S8,".")*$B$41</f>
        <v>1.5415942005916778E-2</v>
      </c>
      <c r="T41" s="73">
        <f>IFERROR(up_RadSpec!$I$8*T8,".")*$B$41</f>
        <v>5.5677977549467277E-3</v>
      </c>
      <c r="U41" s="72">
        <f t="shared" ref="U41:V41" si="35">IFERROR(U8/$B41,0)</f>
        <v>2.9094400418959365E-3</v>
      </c>
      <c r="V41" s="72">
        <f t="shared" si="35"/>
        <v>15.929184229380253</v>
      </c>
      <c r="W41" s="72">
        <f t="shared" si="18"/>
        <v>2.9089087343645457E-3</v>
      </c>
      <c r="X41" s="73">
        <f>IFERROR(up_RadSpec!$F$8*X8,".")*$B$41</f>
        <v>8592.71875</v>
      </c>
      <c r="Y41" s="73">
        <f>IFERROR(up_RadSpec!$H$8*Y8,".")*$B$41</f>
        <v>1.5694463470319635</v>
      </c>
      <c r="Z41" s="73">
        <f t="shared" si="12"/>
        <v>8594.2881963470318</v>
      </c>
    </row>
    <row r="42" spans="1:26" x14ac:dyDescent="0.25">
      <c r="A42" s="71" t="s">
        <v>285</v>
      </c>
      <c r="B42" s="61">
        <v>0.97898250799999997</v>
      </c>
      <c r="C42" s="72">
        <f>IFERROR(C19/$B42,0)</f>
        <v>0.74288633487282629</v>
      </c>
      <c r="D42" s="72">
        <f>IFERROR(D19/$B42,0)</f>
        <v>921.87878896746531</v>
      </c>
      <c r="E42" s="72">
        <f>IFERROR(E19/$B42,0)</f>
        <v>933.35689693158497</v>
      </c>
      <c r="F42" s="72">
        <f t="shared" si="21"/>
        <v>0.74169830548875493</v>
      </c>
      <c r="G42" s="75">
        <f>IFERROR(up_RadSpec!$G$19*G19,".")*$B$42</f>
        <v>33.652523712499999</v>
      </c>
      <c r="H42" s="75">
        <f>IFERROR(up_RadSpec!$F$19*H19,".")*$B$42</f>
        <v>2.7118532608826837E-2</v>
      </c>
      <c r="I42" s="75">
        <f>IFERROR(up_RadSpec!$E$19*I19,".")*$B$42</f>
        <v>2.6785038051561641E-2</v>
      </c>
      <c r="J42" s="73">
        <f t="shared" si="8"/>
        <v>33.706427283160387</v>
      </c>
      <c r="K42" s="72">
        <f t="shared" ref="K42:O42" si="36">IFERROR(K19/$B42,0)</f>
        <v>933.35689693158497</v>
      </c>
      <c r="L42" s="72">
        <f t="shared" si="36"/>
        <v>1851.2234175998558</v>
      </c>
      <c r="M42" s="72">
        <f t="shared" si="36"/>
        <v>1283.2666220443573</v>
      </c>
      <c r="N42" s="72">
        <f t="shared" si="36"/>
        <v>1071.7892206332442</v>
      </c>
      <c r="O42" s="72">
        <f t="shared" si="36"/>
        <v>3187.857669222823</v>
      </c>
      <c r="P42" s="75">
        <f>IFERROR(up_RadSpec!$E$19*P19,".")*$B$42</f>
        <v>2.6785038051561641E-2</v>
      </c>
      <c r="Q42" s="75">
        <f>IFERROR(up_RadSpec!$K$19*Q19,".")*$B$42</f>
        <v>1.350458284090472E-2</v>
      </c>
      <c r="R42" s="75">
        <f>IFERROR(up_RadSpec!$L$19*R19,".")*$B$42</f>
        <v>1.948153218555064E-2</v>
      </c>
      <c r="S42" s="75">
        <f>IFERROR(up_RadSpec!$M$19*S19,".")*$B$42</f>
        <v>2.332548183795809E-2</v>
      </c>
      <c r="T42" s="75">
        <f>IFERROR(up_RadSpec!$I$19*T19,".")*$B$42</f>
        <v>7.8422572755874713E-3</v>
      </c>
      <c r="U42" s="72">
        <f t="shared" ref="U42:V42" si="37">IFERROR(U19/$B42,0)</f>
        <v>2.9715453394913048E-3</v>
      </c>
      <c r="V42" s="72">
        <f t="shared" si="37"/>
        <v>16.269210733714896</v>
      </c>
      <c r="W42" s="72">
        <f t="shared" si="18"/>
        <v>2.9710026905980453E-3</v>
      </c>
      <c r="X42" s="75">
        <f>IFERROR(up_RadSpec!$F$19*X19,".")*$B$42</f>
        <v>8413.1309281249996</v>
      </c>
      <c r="Y42" s="75">
        <f>IFERROR(up_RadSpec!$H$19*Y19,".")*$B$42</f>
        <v>1.5366449183789954</v>
      </c>
      <c r="Z42" s="73">
        <f t="shared" si="12"/>
        <v>8414.6675730433781</v>
      </c>
    </row>
    <row r="43" spans="1:26" x14ac:dyDescent="0.25">
      <c r="A43" s="71" t="s">
        <v>286</v>
      </c>
      <c r="B43" s="61">
        <v>2.0897492E-2</v>
      </c>
      <c r="C43" s="72">
        <f>IFERROR(C28/$B43,0)</f>
        <v>34.801914376745657</v>
      </c>
      <c r="D43" s="72">
        <f>IFERROR(D28/$B43,0)</f>
        <v>43187.154175983029</v>
      </c>
      <c r="E43" s="72">
        <f>IFERROR(E28/$B43,0)</f>
        <v>31118.811238393348</v>
      </c>
      <c r="F43" s="72">
        <f t="shared" si="21"/>
        <v>34.735077291900744</v>
      </c>
      <c r="G43" s="75">
        <f>IFERROR(up_RadSpec!$G$28*G28,".")*$B$43</f>
        <v>0.71835128749999999</v>
      </c>
      <c r="H43" s="75">
        <f>IFERROR(up_RadSpec!$F$28*H28,".")*$B$43</f>
        <v>5.7887583650748737E-4</v>
      </c>
      <c r="I43" s="75">
        <f>IFERROR(up_RadSpec!$E$28*I28,".")*$B$43</f>
        <v>8.033725905684932E-4</v>
      </c>
      <c r="J43" s="73">
        <f t="shared" si="8"/>
        <v>0.71973353592707601</v>
      </c>
      <c r="K43" s="72">
        <f t="shared" ref="K43:O43" si="38">IFERROR(K28/$B43,0)</f>
        <v>31118.811238393348</v>
      </c>
      <c r="L43" s="72">
        <f t="shared" si="38"/>
        <v>69390.601266185316</v>
      </c>
      <c r="M43" s="72">
        <f t="shared" si="38"/>
        <v>48177.112822422845</v>
      </c>
      <c r="N43" s="72">
        <f t="shared" si="38"/>
        <v>41711.879991830661</v>
      </c>
      <c r="O43" s="72">
        <f t="shared" si="38"/>
        <v>121986.2340038867</v>
      </c>
      <c r="P43" s="75">
        <f>IFERROR(up_RadSpec!$E$28*P28,".")*$B$43</f>
        <v>8.033725905684932E-4</v>
      </c>
      <c r="Q43" s="75">
        <f>IFERROR(up_RadSpec!$K$28*Q28,".")*$B$43</f>
        <v>3.6027933961976967E-4</v>
      </c>
      <c r="R43" s="75">
        <f>IFERROR(up_RadSpec!$L$28*R28,".")*$B$43</f>
        <v>5.1891860128995462E-4</v>
      </c>
      <c r="S43" s="75">
        <f>IFERROR(up_RadSpec!$M$28*S28,".")*$B$43</f>
        <v>5.9934963384283553E-4</v>
      </c>
      <c r="T43" s="75">
        <f>IFERROR(up_RadSpec!$I$28*T28,".")*$B$43</f>
        <v>2.0494115753424651E-4</v>
      </c>
      <c r="U43" s="72">
        <f t="shared" ref="U43:V43" si="39">IFERROR(U28/$B43,0)</f>
        <v>0.13920765750698261</v>
      </c>
      <c r="V43" s="72">
        <f t="shared" si="39"/>
        <v>762.16192485072986</v>
      </c>
      <c r="W43" s="72">
        <f t="shared" si="18"/>
        <v>0.13918223609399741</v>
      </c>
      <c r="X43" s="75">
        <f>IFERROR(up_RadSpec!$F$28*X28,".")*$B$43</f>
        <v>179.587821875</v>
      </c>
      <c r="Y43" s="75">
        <f>IFERROR(up_RadSpec!$H$28*Y28,".")*$B$43</f>
        <v>3.2801428652968041E-2</v>
      </c>
      <c r="Z43" s="73">
        <f t="shared" si="12"/>
        <v>179.62062330365296</v>
      </c>
    </row>
    <row r="44" spans="1:26" x14ac:dyDescent="0.25">
      <c r="A44" s="71" t="s">
        <v>287</v>
      </c>
      <c r="B44" s="61">
        <v>0.99987999999999999</v>
      </c>
      <c r="C44" s="72">
        <f>IFERROR(C15/$B44,0)</f>
        <v>0.72736001047398413</v>
      </c>
      <c r="D44" s="72">
        <f>IFERROR(D15/$B44,0)</f>
        <v>902.6115222780453</v>
      </c>
      <c r="E44" s="72">
        <f>IFERROR(E15/$B44,0)</f>
        <v>0</v>
      </c>
      <c r="F44" s="72">
        <f t="shared" si="21"/>
        <v>0.72677434700348642</v>
      </c>
      <c r="G44" s="73">
        <f>IFERROR(up_RadSpec!$G$15*G15,".")*$B$44</f>
        <v>34.370874999999998</v>
      </c>
      <c r="H44" s="73">
        <f>IFERROR(up_RadSpec!$F$15*H15,".")*$B$44</f>
        <v>2.7697408445334325E-2</v>
      </c>
      <c r="I44" s="73">
        <f>IFERROR(up_RadSpec!$E$15*I15,".")*$B$44</f>
        <v>0</v>
      </c>
      <c r="J44" s="73">
        <f t="shared" si="8"/>
        <v>34.398572408445332</v>
      </c>
      <c r="K44" s="72">
        <f t="shared" ref="K44:O44" si="40">IFERROR(K15/$B44,0)</f>
        <v>0</v>
      </c>
      <c r="L44" s="72">
        <f t="shared" si="40"/>
        <v>0</v>
      </c>
      <c r="M44" s="72">
        <f t="shared" si="40"/>
        <v>0</v>
      </c>
      <c r="N44" s="72">
        <f t="shared" si="40"/>
        <v>0</v>
      </c>
      <c r="O44" s="72">
        <f t="shared" si="40"/>
        <v>0</v>
      </c>
      <c r="P44" s="73">
        <f>IFERROR(up_RadSpec!$E$15*P15,".")*$B$44</f>
        <v>0</v>
      </c>
      <c r="Q44" s="73">
        <f>IFERROR(up_RadSpec!$K$15*Q15,".")*$B$44</f>
        <v>0</v>
      </c>
      <c r="R44" s="73">
        <f>IFERROR(up_RadSpec!$L$15*R15,".")*$B$44</f>
        <v>0</v>
      </c>
      <c r="S44" s="73">
        <f>IFERROR(up_RadSpec!$M$15*S15,".")*$B$44</f>
        <v>0</v>
      </c>
      <c r="T44" s="73">
        <f>IFERROR(up_RadSpec!$I$15*T15,".")*$B$44</f>
        <v>0</v>
      </c>
      <c r="U44" s="72">
        <f t="shared" ref="U44:V44" si="41">IFERROR(U15/$B44,0)</f>
        <v>2.9094400418959365E-3</v>
      </c>
      <c r="V44" s="72">
        <f t="shared" si="41"/>
        <v>15.929184229380253</v>
      </c>
      <c r="W44" s="72">
        <f t="shared" si="18"/>
        <v>2.9089087343645457E-3</v>
      </c>
      <c r="X44" s="73">
        <f>IFERROR(up_RadSpec!$F$15*X15,".")*$B$44</f>
        <v>8592.71875</v>
      </c>
      <c r="Y44" s="73">
        <f>IFERROR(up_RadSpec!$H$15*Y15,".")*$B$44</f>
        <v>1.5694463470319635</v>
      </c>
      <c r="Z44" s="73">
        <f t="shared" si="12"/>
        <v>8594.2881963470318</v>
      </c>
    </row>
    <row r="45" spans="1:26" x14ac:dyDescent="0.25">
      <c r="A45" s="67" t="s">
        <v>8</v>
      </c>
      <c r="B45" s="67" t="s">
        <v>274</v>
      </c>
      <c r="C45" s="68">
        <f>IFERROR(IF(AND(C46&lt;&gt;0,C47&lt;&gt;0),1/SUM(1/C46,1/C47),IF(AND(C46&lt;&gt;0,C47=0),1/(1/C46),IF(AND(C46=0,C47&lt;&gt;0),1/(1/C47),IF(AND(C46=0,C47=0),".")))),".")</f>
        <v>0.37411340967429219</v>
      </c>
      <c r="D45" s="68">
        <f t="shared" ref="D45:F45" si="42">IFERROR(IF(AND(D46&lt;&gt;0,D47&lt;&gt;0),1/SUM(1/D46,1/D47),IF(AND(D46&lt;&gt;0,D47=0),1/(1/D46),IF(AND(D46=0,D47&lt;&gt;0),1/(1/D47),IF(AND(D46=0,D47=0),".")))),".")</f>
        <v>464.25300999252664</v>
      </c>
      <c r="E45" s="68">
        <f t="shared" si="42"/>
        <v>590.48070637520448</v>
      </c>
      <c r="F45" s="69">
        <f t="shared" si="42"/>
        <v>0.3735756796826567</v>
      </c>
      <c r="G45" s="70">
        <f>SUM(G46:G47)</f>
        <v>66.824656250000004</v>
      </c>
      <c r="H45" s="70">
        <f>SUM(H46:H47)</f>
        <v>5.3849947037289944E-2</v>
      </c>
      <c r="I45" s="70">
        <f>SUM(I46:I47)</f>
        <v>4.2338385877953556E-2</v>
      </c>
      <c r="J45" s="70">
        <f t="shared" si="8"/>
        <v>66.920844582915251</v>
      </c>
      <c r="K45" s="68">
        <f t="shared" ref="K45:O45" si="43">IFERROR(IF(AND(K46&lt;&gt;0,K47&lt;&gt;0),1/SUM(1/K46,1/K47),IF(AND(K46&lt;&gt;0,K47=0),1/(1/K46),IF(AND(K46=0,K47&lt;&gt;0),1/(1/K47),IF(AND(K46=0,K47=0),".")))),".")</f>
        <v>590.48070637520448</v>
      </c>
      <c r="L45" s="68">
        <f t="shared" si="43"/>
        <v>1007.6093638201966</v>
      </c>
      <c r="M45" s="68">
        <f t="shared" si="43"/>
        <v>715.9316296580555</v>
      </c>
      <c r="N45" s="68">
        <f t="shared" si="43"/>
        <v>622.92726301887694</v>
      </c>
      <c r="O45" s="68">
        <f t="shared" si="43"/>
        <v>1693.2322803805421</v>
      </c>
      <c r="P45" s="70">
        <f>SUM(P46:P47)</f>
        <v>4.2338385877953556E-2</v>
      </c>
      <c r="Q45" s="70">
        <f t="shared" ref="Q45:T45" si="44">SUM(Q46:Q47)</f>
        <v>2.4811202533108992E-2</v>
      </c>
      <c r="R45" s="70">
        <f t="shared" si="44"/>
        <v>3.4919535559478694E-2</v>
      </c>
      <c r="S45" s="70">
        <f t="shared" si="44"/>
        <v>4.0133096565469178E-2</v>
      </c>
      <c r="T45" s="70">
        <f t="shared" si="44"/>
        <v>1.4764660637335256E-2</v>
      </c>
      <c r="U45" s="68">
        <f t="shared" ref="U45:W45" si="45">IFERROR(IF(AND(U46&lt;&gt;0,U47&lt;&gt;0),1/SUM(1/U46,1/U47),IF(AND(U46&lt;&gt;0,U47=0),1/(1/U46),IF(AND(U46=0,U47&lt;&gt;0),1/(1/U47),IF(AND(U46=0,U47=0),".")))),".")</f>
        <v>1.4964536386971687E-3</v>
      </c>
      <c r="V45" s="68">
        <f t="shared" si="45"/>
        <v>8.193083671866999</v>
      </c>
      <c r="W45" s="69">
        <f t="shared" si="45"/>
        <v>1.4961803637448866E-3</v>
      </c>
      <c r="X45" s="70">
        <f>SUM(X46:X47)</f>
        <v>16706.1640625</v>
      </c>
      <c r="Y45" s="70">
        <f>SUM(Y46:Y47)</f>
        <v>3.051354166666667</v>
      </c>
      <c r="Z45" s="70">
        <f t="shared" si="12"/>
        <v>16709.215416666666</v>
      </c>
    </row>
    <row r="46" spans="1:26" x14ac:dyDescent="0.25">
      <c r="A46" s="71" t="s">
        <v>288</v>
      </c>
      <c r="B46" s="61">
        <v>1</v>
      </c>
      <c r="C46" s="72">
        <f>IFERROR(C10/$B46,0)</f>
        <v>0.72727272727272729</v>
      </c>
      <c r="D46" s="72">
        <f>IFERROR(D10/$B46,0)</f>
        <v>902.50320889537193</v>
      </c>
      <c r="E46" s="72">
        <f>IFERROR(E10/$B46,0)</f>
        <v>1243.8441558441557</v>
      </c>
      <c r="F46" s="72">
        <f t="shared" si="21"/>
        <v>0.72626283184640517</v>
      </c>
      <c r="G46" s="73">
        <f>IFERROR(up_RadSpec!$G$10*G10,".")*$B$46</f>
        <v>34.375</v>
      </c>
      <c r="H46" s="73">
        <f>IFERROR(up_RadSpec!$F$10*H10,".")*$B$46</f>
        <v>2.7700732533238313E-2</v>
      </c>
      <c r="I46" s="73">
        <f>IFERROR(up_RadSpec!$E$10*I10,".")*$B$46</f>
        <v>2.0098980955562982E-2</v>
      </c>
      <c r="J46" s="73">
        <f t="shared" si="8"/>
        <v>34.422799713488807</v>
      </c>
      <c r="K46" s="72">
        <f t="shared" ref="K46:O46" si="46">IFERROR(K10/$B46,0)</f>
        <v>1243.8441558441557</v>
      </c>
      <c r="L46" s="72">
        <f t="shared" si="46"/>
        <v>1938.2395382395378</v>
      </c>
      <c r="M46" s="72">
        <f t="shared" si="46"/>
        <v>1384.1566354189983</v>
      </c>
      <c r="N46" s="72">
        <f t="shared" si="46"/>
        <v>1265.9729828404527</v>
      </c>
      <c r="O46" s="72">
        <f t="shared" si="46"/>
        <v>3258.3425881855205</v>
      </c>
      <c r="P46" s="73">
        <f>IFERROR(up_RadSpec!$E$10*P10,".")*$B46</f>
        <v>2.0098980955562982E-2</v>
      </c>
      <c r="Q46" s="73">
        <f>IFERROR(up_RadSpec!$K$10*Q10,".")*$B46</f>
        <v>1.2898302561048246E-2</v>
      </c>
      <c r="R46" s="73">
        <f>IFERROR(up_RadSpec!$L$10*R10,".")*$B46</f>
        <v>1.8061539684366894E-2</v>
      </c>
      <c r="S46" s="73">
        <f>IFERROR(up_RadSpec!$M$10*S10,".")*$B46</f>
        <v>1.9747656813266047E-2</v>
      </c>
      <c r="T46" s="73">
        <f>IFERROR(up_RadSpec!$I$10*T10,".")*$B46</f>
        <v>7.6726124780886838E-3</v>
      </c>
      <c r="U46" s="72">
        <f t="shared" ref="U46:V46" si="47">IFERROR(U10/$B46,0)</f>
        <v>2.9090909090909089E-3</v>
      </c>
      <c r="V46" s="72">
        <f t="shared" si="47"/>
        <v>15.927272727272728</v>
      </c>
      <c r="W46" s="72">
        <f t="shared" ref="W46:W47" si="48">IFERROR(IF(AND(U46&lt;&gt;0,V46&lt;&gt;0),1/((1/U46)+(1/V46)),IF(AND(U46&lt;&gt;0,V46=0),1/((1/U46)),IF(AND(U46=0,V46&lt;&gt;0),1/((1/V46)),IF(AND(U46=0,V46=0),0)))),0)</f>
        <v>2.908559665316422E-3</v>
      </c>
      <c r="X46" s="73">
        <f>IFERROR(up_RadSpec!$F$10*X10,".")*$B$46</f>
        <v>8593.75</v>
      </c>
      <c r="Y46" s="73">
        <f>IFERROR(up_RadSpec!$H$10*Y10,".")*$B$46</f>
        <v>1.5696347031963471</v>
      </c>
      <c r="Z46" s="73">
        <f t="shared" si="12"/>
        <v>8595.3196347031972</v>
      </c>
    </row>
    <row r="47" spans="1:26" x14ac:dyDescent="0.25">
      <c r="A47" s="71" t="s">
        <v>289</v>
      </c>
      <c r="B47" s="61">
        <v>0.94399</v>
      </c>
      <c r="C47" s="72">
        <f>IFERROR(C6/$B$47,0)</f>
        <v>0.77042418592646877</v>
      </c>
      <c r="D47" s="72">
        <f>IFERROR(D6/$B$47,0)</f>
        <v>956.05166251270873</v>
      </c>
      <c r="E47" s="72">
        <f>IFERROR(E6/$B$47,0)</f>
        <v>1124.1307978897432</v>
      </c>
      <c r="F47" s="72">
        <f t="shared" si="21"/>
        <v>0.76927704729460611</v>
      </c>
      <c r="G47" s="73">
        <f>IFERROR(up_RadSpec!$G$6*G6,".")*$B$47</f>
        <v>32.449656249999997</v>
      </c>
      <c r="H47" s="73">
        <f>IFERROR(up_RadSpec!$F$6*H6,".")*$B$47</f>
        <v>2.6149214504051634E-2</v>
      </c>
      <c r="I47" s="73">
        <f>IFERROR(up_RadSpec!$E$6*I6,".")*$B$47</f>
        <v>2.2239404922390574E-2</v>
      </c>
      <c r="J47" s="73">
        <f t="shared" si="8"/>
        <v>32.498044869426437</v>
      </c>
      <c r="K47" s="72">
        <f t="shared" ref="K47:O47" si="49">IFERROR(K6/$B$47,0)</f>
        <v>1124.1307978897432</v>
      </c>
      <c r="L47" s="72">
        <f t="shared" si="49"/>
        <v>2098.5654256001776</v>
      </c>
      <c r="M47" s="72">
        <f t="shared" si="49"/>
        <v>1482.9758047876026</v>
      </c>
      <c r="N47" s="72">
        <f t="shared" si="49"/>
        <v>1226.3654992921188</v>
      </c>
      <c r="O47" s="72">
        <f t="shared" si="49"/>
        <v>3525.0747652362093</v>
      </c>
      <c r="P47" s="73">
        <f>IFERROR(up_RadSpec!$E$6*P6,".")*$B47</f>
        <v>2.2239404922390574E-2</v>
      </c>
      <c r="Q47" s="73">
        <f>IFERROR(up_RadSpec!$K$6*Q6,".")*$B47</f>
        <v>1.1912899972060744E-2</v>
      </c>
      <c r="R47" s="73">
        <f>IFERROR(up_RadSpec!$L$6*R6,".")*$B47</f>
        <v>1.68579958751118E-2</v>
      </c>
      <c r="S47" s="73">
        <f>IFERROR(up_RadSpec!$M$6*S6,".")*$B47</f>
        <v>2.0385439752203135E-2</v>
      </c>
      <c r="T47" s="73">
        <f>IFERROR(up_RadSpec!$I$6*T6,".")*$B47</f>
        <v>7.0920481592465735E-3</v>
      </c>
      <c r="U47" s="72">
        <f t="shared" ref="U47:V47" si="50">IFERROR(U6/$B$47,0)</f>
        <v>3.0816967437058752E-3</v>
      </c>
      <c r="V47" s="72">
        <f t="shared" si="50"/>
        <v>16.872289671789666</v>
      </c>
      <c r="W47" s="72">
        <f t="shared" si="48"/>
        <v>3.0811339795087048E-3</v>
      </c>
      <c r="X47" s="73">
        <f>IFERROR(up_RadSpec!$F$6*X6,".")*$B$47</f>
        <v>8112.4140625</v>
      </c>
      <c r="Y47" s="73">
        <f>IFERROR(up_RadSpec!$H$6*Y6,".")*$B$47</f>
        <v>1.4817194634703197</v>
      </c>
      <c r="Z47" s="73">
        <f t="shared" si="12"/>
        <v>8113.8957819634707</v>
      </c>
    </row>
    <row r="48" spans="1:26" x14ac:dyDescent="0.25">
      <c r="A48" s="67" t="s">
        <v>21</v>
      </c>
      <c r="B48" s="67" t="s">
        <v>274</v>
      </c>
      <c r="C48" s="68">
        <f>1/SUM(1/C49,1/C50,1/C51,1/C52,1/C53,1/C54,1/C55,1/C56,1/C57,1/C58,1/C59,1/C60,1/C61,1/C62)</f>
        <v>8.0808068615041112E-2</v>
      </c>
      <c r="D48" s="68">
        <f t="shared" ref="D48:F48" si="51">1/SUM(1/D49,1/D50,1/D51,1/D52,1/D53,1/D54,1/D55,1/D56,1/D57,1/D58,1/D59,1/D60,1/D61,1/D62)</f>
        <v>100.278119190854</v>
      </c>
      <c r="E48" s="68">
        <f>1/SUM(1/E49,1/E50,1/E52,1/E54,1/E55,1/E56,1/E57,1/E58,1/E59,1/E60,1/E61,1/E62)</f>
        <v>149.32650814396891</v>
      </c>
      <c r="F48" s="69">
        <f t="shared" si="51"/>
        <v>8.0699379401667645E-2</v>
      </c>
      <c r="G48" s="70">
        <f>SUM(G49:G62)</f>
        <v>309.37504668125001</v>
      </c>
      <c r="H48" s="70">
        <f>SUM(H49:H62)</f>
        <v>0.24930663041673959</v>
      </c>
      <c r="I48" s="70">
        <f>SUM(I49:I62)</f>
        <v>0.16741836604052215</v>
      </c>
      <c r="J48" s="70">
        <f t="shared" si="8"/>
        <v>309.79177167770729</v>
      </c>
      <c r="K48" s="68">
        <f t="shared" ref="K48:O48" si="52">1/SUM(1/K49,1/K50,1/K52,1/K54,1/K55,1/K56,1/K57,1/K58,1/K59,1/K60,1/K61,1/K62)</f>
        <v>149.32650814396891</v>
      </c>
      <c r="L48" s="68">
        <f t="shared" si="52"/>
        <v>281.09798395345643</v>
      </c>
      <c r="M48" s="68">
        <f t="shared" si="52"/>
        <v>199.92128403882057</v>
      </c>
      <c r="N48" s="68">
        <f t="shared" si="52"/>
        <v>169.17345376476334</v>
      </c>
      <c r="O48" s="68">
        <f t="shared" si="52"/>
        <v>483.48143812754148</v>
      </c>
      <c r="P48" s="70">
        <f>+SUM(P49:P62)</f>
        <v>0.16741836604052215</v>
      </c>
      <c r="Q48" s="70">
        <f t="shared" ref="Q48:T48" si="53">+SUM(Q49:Q62)</f>
        <v>8.8936959448771558E-2</v>
      </c>
      <c r="R48" s="70">
        <f t="shared" si="53"/>
        <v>0.12504921684649403</v>
      </c>
      <c r="S48" s="70">
        <f t="shared" si="53"/>
        <v>0.14777732229054474</v>
      </c>
      <c r="T48" s="70">
        <f t="shared" si="53"/>
        <v>5.170829328385726E-2</v>
      </c>
      <c r="U48" s="68">
        <f t="shared" ref="U48:W48" si="54">1/SUM(1/U49,1/U50,1/U51,1/U52,1/U53,1/U54,1/U55,1/U56,1/U57,1/U58,1/U59,1/U60,1/U61,1/U62)</f>
        <v>3.2323227446016446E-4</v>
      </c>
      <c r="V48" s="68">
        <f t="shared" si="54"/>
        <v>1.7696967026694006</v>
      </c>
      <c r="W48" s="69">
        <f t="shared" si="54"/>
        <v>3.2317324738301691E-4</v>
      </c>
      <c r="X48" s="70">
        <f>SUM(X49:X62)</f>
        <v>77343.761670312495</v>
      </c>
      <c r="Y48" s="70">
        <f>SUM(Y49:Y62)</f>
        <v>14.126714460331051</v>
      </c>
      <c r="Z48" s="70">
        <f t="shared" si="12"/>
        <v>77357.888384772828</v>
      </c>
    </row>
    <row r="49" spans="1:26" x14ac:dyDescent="0.25">
      <c r="A49" s="71" t="s">
        <v>290</v>
      </c>
      <c r="B49" s="61">
        <v>1</v>
      </c>
      <c r="C49" s="72">
        <f>IFERROR(C23/$B49,0)</f>
        <v>0.72727272727272729</v>
      </c>
      <c r="D49" s="72">
        <f>IFERROR(D23/$B49,0)</f>
        <v>902.50320889537193</v>
      </c>
      <c r="E49" s="72">
        <f>IFERROR(E23/$B49,0)</f>
        <v>875.0980883212286</v>
      </c>
      <c r="F49" s="72">
        <f t="shared" si="21"/>
        <v>0.72608418905717986</v>
      </c>
      <c r="G49" s="73">
        <f>IFERROR(up_RadSpec!$G$23*G23,".")*$B$49</f>
        <v>34.375</v>
      </c>
      <c r="H49" s="73">
        <f>IFERROR(up_RadSpec!$F$23*H23,".")*$B$49</f>
        <v>2.7700732533238313E-2</v>
      </c>
      <c r="I49" s="73">
        <f>IFERROR(up_RadSpec!$E$23*I23,".")*$B$49</f>
        <v>2.8568226046476148E-2</v>
      </c>
      <c r="J49" s="73">
        <f t="shared" si="8"/>
        <v>34.431268958579714</v>
      </c>
      <c r="K49" s="72">
        <f t="shared" ref="K49:O49" si="55">IFERROR(K23/$B49,0)</f>
        <v>875.0980883212286</v>
      </c>
      <c r="L49" s="72">
        <f t="shared" si="55"/>
        <v>1557.691060425901</v>
      </c>
      <c r="M49" s="72">
        <f t="shared" si="55"/>
        <v>1101.4828321418572</v>
      </c>
      <c r="N49" s="72">
        <f t="shared" si="55"/>
        <v>901.37862137862123</v>
      </c>
      <c r="O49" s="72">
        <f t="shared" si="55"/>
        <v>2452.048921951834</v>
      </c>
      <c r="P49" s="73">
        <f>IFERROR(up_RadSpec!$E$23*P23,".")*$B$49</f>
        <v>2.8568226046476148E-2</v>
      </c>
      <c r="Q49" s="73">
        <f>IFERROR(up_RadSpec!$K$23*Q23,".")*$B$49</f>
        <v>1.6049395567028901E-2</v>
      </c>
      <c r="R49" s="73">
        <f>IFERROR(up_RadSpec!$L$23*R23,".")*$B$49</f>
        <v>2.2696676943558852E-2</v>
      </c>
      <c r="S49" s="73">
        <f>IFERROR(up_RadSpec!$M$23*S23,".")*$B$49</f>
        <v>2.7735292813760703E-2</v>
      </c>
      <c r="T49" s="73">
        <f>IFERROR(up_RadSpec!$I$23*T23,".")*$B$49</f>
        <v>1.0195555144185284E-2</v>
      </c>
      <c r="U49" s="72">
        <f t="shared" ref="U49:V49" si="56">IFERROR(U23/$B49,0)</f>
        <v>2.9090909090909089E-3</v>
      </c>
      <c r="V49" s="72">
        <f t="shared" si="56"/>
        <v>15.927272727272728</v>
      </c>
      <c r="W49" s="72">
        <f t="shared" ref="W49:W62" si="57">IFERROR(IF(AND(U49&lt;&gt;0,V49&lt;&gt;0),1/((1/U49)+(1/V49)),IF(AND(U49&lt;&gt;0,V49=0),1/((1/U49)),IF(AND(U49=0,V49&lt;&gt;0),1/((1/V49)),IF(AND(U49=0,V49=0),0)))),0)</f>
        <v>2.908559665316422E-3</v>
      </c>
      <c r="X49" s="73">
        <f>IFERROR(up_RadSpec!$F$23*X23,".")*$B$49</f>
        <v>8593.75</v>
      </c>
      <c r="Y49" s="73">
        <f>IFERROR(up_RadSpec!$H$23*Y23,".")*$B$49</f>
        <v>1.5696347031963471</v>
      </c>
      <c r="Z49" s="73">
        <f t="shared" si="12"/>
        <v>8595.3196347031972</v>
      </c>
    </row>
    <row r="50" spans="1:26" x14ac:dyDescent="0.25">
      <c r="A50" s="71" t="s">
        <v>291</v>
      </c>
      <c r="B50" s="61">
        <v>1</v>
      </c>
      <c r="C50" s="72">
        <f>IFERROR(C25/$B50,0)</f>
        <v>0.72727272727272729</v>
      </c>
      <c r="D50" s="72">
        <f>IFERROR(D25/$B50,0)</f>
        <v>902.50320889537193</v>
      </c>
      <c r="E50" s="72">
        <f>IFERROR(E25/$B50,0)</f>
        <v>1279.2990142387735</v>
      </c>
      <c r="F50" s="72">
        <f t="shared" si="21"/>
        <v>0.72627458440391857</v>
      </c>
      <c r="G50" s="73">
        <f>IFERROR(up_RadSpec!$G$25*G25,".")*$B$50</f>
        <v>34.375</v>
      </c>
      <c r="H50" s="73">
        <f>IFERROR(up_RadSpec!$F$25*H25,".")*$B$50</f>
        <v>2.7700732533238313E-2</v>
      </c>
      <c r="I50" s="73">
        <f>IFERROR(up_RadSpec!$E$25*I25,".")*$B$50</f>
        <v>1.9541952054794517E-2</v>
      </c>
      <c r="J50" s="73">
        <f t="shared" si="8"/>
        <v>34.422242684588035</v>
      </c>
      <c r="K50" s="72">
        <f t="shared" ref="K50:O50" si="58">IFERROR(K25/$B50,0)</f>
        <v>1279.2990142387735</v>
      </c>
      <c r="L50" s="72">
        <f t="shared" si="58"/>
        <v>2290.9590638404188</v>
      </c>
      <c r="M50" s="72">
        <f t="shared" si="58"/>
        <v>1643.3173568005034</v>
      </c>
      <c r="N50" s="72">
        <f t="shared" si="58"/>
        <v>1467.4410335427285</v>
      </c>
      <c r="O50" s="72">
        <f t="shared" si="58"/>
        <v>4107.4380165289249</v>
      </c>
      <c r="P50" s="73">
        <f>IFERROR(up_RadSpec!$E$25*P25,".")*$B$50</f>
        <v>1.9541952054794517E-2</v>
      </c>
      <c r="Q50" s="73">
        <f>IFERROR(up_RadSpec!$K$25*Q25,".")*$B$50</f>
        <v>1.0912460372858684E-2</v>
      </c>
      <c r="R50" s="73">
        <f>IFERROR(up_RadSpec!$L$25*R25,".")*$B$50</f>
        <v>1.5213129646895692E-2</v>
      </c>
      <c r="S50" s="73">
        <f>IFERROR(up_RadSpec!$M$25*S25,".")*$B$50</f>
        <v>1.7036459679503749E-2</v>
      </c>
      <c r="T50" s="73">
        <f>IFERROR(up_RadSpec!$I$25*T25,".")*$B$50</f>
        <v>6.0865191146881308E-3</v>
      </c>
      <c r="U50" s="72">
        <f t="shared" ref="U50:V50" si="59">IFERROR(U25/$B50,0)</f>
        <v>2.9090909090909089E-3</v>
      </c>
      <c r="V50" s="72">
        <f t="shared" si="59"/>
        <v>15.927272727272728</v>
      </c>
      <c r="W50" s="72">
        <f t="shared" si="57"/>
        <v>2.908559665316422E-3</v>
      </c>
      <c r="X50" s="73">
        <f>IFERROR(up_RadSpec!$F$25*X$25,".")*$B$50</f>
        <v>8593.75</v>
      </c>
      <c r="Y50" s="73">
        <f>IFERROR(up_RadSpec!$H$25*Y25,".")*$B$50</f>
        <v>1.5696347031963471</v>
      </c>
      <c r="Z50" s="73">
        <f t="shared" si="12"/>
        <v>8595.3196347031972</v>
      </c>
    </row>
    <row r="51" spans="1:26" x14ac:dyDescent="0.25">
      <c r="A51" s="71" t="s">
        <v>292</v>
      </c>
      <c r="B51" s="61">
        <v>1</v>
      </c>
      <c r="C51" s="72">
        <f>IFERROR(C21/$B51,0)</f>
        <v>0.72727272727272729</v>
      </c>
      <c r="D51" s="72">
        <f>IFERROR(D21/$B51,0)</f>
        <v>902.50320889537193</v>
      </c>
      <c r="E51" s="72">
        <f>IFERROR(E21/$B51,0)</f>
        <v>0</v>
      </c>
      <c r="F51" s="72">
        <f t="shared" si="21"/>
        <v>0.72668713408184593</v>
      </c>
      <c r="G51" s="73">
        <f>IFERROR(up_RadSpec!$G$21*G21,".")*$B$51</f>
        <v>34.375</v>
      </c>
      <c r="H51" s="73">
        <f>IFERROR(up_RadSpec!$F$21*H21,".")*$B$51</f>
        <v>2.7700732533238313E-2</v>
      </c>
      <c r="I51" s="73">
        <f>IFERROR(up_RadSpec!$E$21*I21,".")*$B$51</f>
        <v>0</v>
      </c>
      <c r="J51" s="73">
        <f t="shared" si="8"/>
        <v>34.402700732533241</v>
      </c>
      <c r="K51" s="72">
        <f t="shared" ref="K51:O51" si="60">IFERROR(K21/$B51,0)</f>
        <v>0</v>
      </c>
      <c r="L51" s="72">
        <f t="shared" si="60"/>
        <v>0</v>
      </c>
      <c r="M51" s="72">
        <f t="shared" si="60"/>
        <v>0</v>
      </c>
      <c r="N51" s="72">
        <f t="shared" si="60"/>
        <v>0</v>
      </c>
      <c r="O51" s="72">
        <f t="shared" si="60"/>
        <v>0</v>
      </c>
      <c r="P51" s="73">
        <f>IFERROR(up_RadSpec!$E$21*P21,".")*$B$51</f>
        <v>0</v>
      </c>
      <c r="Q51" s="73">
        <f>IFERROR(up_RadSpec!$K$21*Q21,".")*$B$51</f>
        <v>0</v>
      </c>
      <c r="R51" s="73">
        <f>IFERROR(up_RadSpec!$L$21*R21,".")*$B$51</f>
        <v>0</v>
      </c>
      <c r="S51" s="73">
        <f>IFERROR(up_RadSpec!$M$21*S21,".")*$B$51</f>
        <v>0</v>
      </c>
      <c r="T51" s="73">
        <f>IFERROR(up_RadSpec!$I$21*T21,".")*$B$51</f>
        <v>0</v>
      </c>
      <c r="U51" s="72">
        <f t="shared" ref="U51:V51" si="61">IFERROR(U21/$B51,0)</f>
        <v>2.9090909090909089E-3</v>
      </c>
      <c r="V51" s="72">
        <f t="shared" si="61"/>
        <v>15.927272727272728</v>
      </c>
      <c r="W51" s="72">
        <f t="shared" si="57"/>
        <v>2.908559665316422E-3</v>
      </c>
      <c r="X51" s="73">
        <f>IFERROR(up_RadSpec!$F$21*X21,".")*$B$51</f>
        <v>8593.75</v>
      </c>
      <c r="Y51" s="73">
        <f>IFERROR(up_RadSpec!$H$21*Y21,".")*$B$51</f>
        <v>1.5696347031963471</v>
      </c>
      <c r="Z51" s="73">
        <f t="shared" si="12"/>
        <v>8595.3196347031972</v>
      </c>
    </row>
    <row r="52" spans="1:26" x14ac:dyDescent="0.25">
      <c r="A52" s="71" t="s">
        <v>293</v>
      </c>
      <c r="B52" s="61">
        <v>0.99980000000000002</v>
      </c>
      <c r="C52" s="72">
        <f>IFERROR(C17/$B52,0)</f>
        <v>0.72741821091491021</v>
      </c>
      <c r="D52" s="72">
        <f>IFERROR(D17/$B52,0)</f>
        <v>902.68374564450085</v>
      </c>
      <c r="E52" s="72">
        <f>IFERROR(E17/$B52,0)</f>
        <v>1758.557142361175</v>
      </c>
      <c r="F52" s="72">
        <f t="shared" si="21"/>
        <v>0.72653221620976838</v>
      </c>
      <c r="G52" s="73">
        <f>IFERROR(up_RadSpec!$G$17*G17,".")*$B$52</f>
        <v>34.368124999999999</v>
      </c>
      <c r="H52" s="73">
        <f>IFERROR(up_RadSpec!$F$17*H17,".")*$B$52</f>
        <v>2.7695192386731668E-2</v>
      </c>
      <c r="I52" s="73">
        <f>IFERROR(up_RadSpec!$E$17*I17,".")*$B$52</f>
        <v>1.4216199973139948E-2</v>
      </c>
      <c r="J52" s="73">
        <f t="shared" si="8"/>
        <v>34.410036392359871</v>
      </c>
      <c r="K52" s="72">
        <f t="shared" ref="K52:O52" si="62">IFERROR(K17/$B52,0)</f>
        <v>1758.557142361175</v>
      </c>
      <c r="L52" s="72">
        <f t="shared" si="62"/>
        <v>3073.4463801981829</v>
      </c>
      <c r="M52" s="72">
        <f t="shared" si="62"/>
        <v>2315.578842648963</v>
      </c>
      <c r="N52" s="72">
        <f t="shared" si="62"/>
        <v>2059.0855862606459</v>
      </c>
      <c r="O52" s="72">
        <f t="shared" si="62"/>
        <v>5889.1415779615836</v>
      </c>
      <c r="P52" s="73">
        <f>IFERROR(up_RadSpec!$E$17*P17,".")*$B$52</f>
        <v>1.4216199973139948E-2</v>
      </c>
      <c r="Q52" s="73">
        <f>IFERROR(up_RadSpec!$K$17*Q17,".")*$B$52</f>
        <v>8.1341910374853974E-3</v>
      </c>
      <c r="R52" s="73">
        <f>IFERROR(up_RadSpec!$L$17*R17,".")*$B$52</f>
        <v>1.0796436527896691E-2</v>
      </c>
      <c r="S52" s="73">
        <f>IFERROR(up_RadSpec!$M$17*S17,".")*$B$52</f>
        <v>1.2141311738964999E-2</v>
      </c>
      <c r="T52" s="73">
        <f>IFERROR(up_RadSpec!$I$17*T17,".")*$B$52</f>
        <v>4.2451008638602437E-3</v>
      </c>
      <c r="U52" s="72">
        <f t="shared" ref="U52:V52" si="63">IFERROR(U17/$B52,0)</f>
        <v>2.9096728436596407E-3</v>
      </c>
      <c r="V52" s="72">
        <f t="shared" si="63"/>
        <v>15.930458819036534</v>
      </c>
      <c r="W52" s="72">
        <f t="shared" si="57"/>
        <v>2.9091414936151449E-3</v>
      </c>
      <c r="X52" s="73">
        <f>IFERROR(up_RadSpec!$F$17*X17,".")*$B$52</f>
        <v>8592.03125</v>
      </c>
      <c r="Y52" s="73">
        <f>IFERROR(up_RadSpec!$H$17*Y17,".")*$B$52</f>
        <v>1.569320776255708</v>
      </c>
      <c r="Z52" s="73">
        <f t="shared" si="12"/>
        <v>8593.6005707762561</v>
      </c>
    </row>
    <row r="53" spans="1:26" x14ac:dyDescent="0.25">
      <c r="A53" s="71" t="s">
        <v>294</v>
      </c>
      <c r="B53" s="61">
        <v>2.0000000000000001E-4</v>
      </c>
      <c r="C53" s="72">
        <f>IFERROR(C5/$B53,0)</f>
        <v>3636.3636363636365</v>
      </c>
      <c r="D53" s="72">
        <f>IFERROR(D5/$B53,0)</f>
        <v>4512516.0444768593</v>
      </c>
      <c r="E53" s="72">
        <f>IFERROR(E5/$B53,0)</f>
        <v>0</v>
      </c>
      <c r="F53" s="72">
        <f t="shared" si="21"/>
        <v>3633.4356704092297</v>
      </c>
      <c r="G53" s="73">
        <f>IFERROR(up_RadSpec!$G$5*G5,".")*$B$53</f>
        <v>6.875E-3</v>
      </c>
      <c r="H53" s="73">
        <f>IFERROR(up_RadSpec!$F$5*H5,".")*$B$53</f>
        <v>5.540146506647663E-6</v>
      </c>
      <c r="I53" s="73">
        <f>IFERROR(up_RadSpec!$E$5*I5,".")*$B$53</f>
        <v>0</v>
      </c>
      <c r="J53" s="73">
        <f t="shared" si="8"/>
        <v>6.8805401465066481E-3</v>
      </c>
      <c r="K53" s="72">
        <f t="shared" ref="K53:O53" si="64">IFERROR(K5/$B53,0)</f>
        <v>0</v>
      </c>
      <c r="L53" s="72">
        <f t="shared" si="64"/>
        <v>0</v>
      </c>
      <c r="M53" s="72">
        <f t="shared" si="64"/>
        <v>0</v>
      </c>
      <c r="N53" s="72">
        <f t="shared" si="64"/>
        <v>0</v>
      </c>
      <c r="O53" s="72">
        <f t="shared" si="64"/>
        <v>0</v>
      </c>
      <c r="P53" s="73">
        <f>IFERROR(up_RadSpec!$E$5*P5,".")*$B$53</f>
        <v>0</v>
      </c>
      <c r="Q53" s="73">
        <f>IFERROR(up_RadSpec!$K$5*Q5,".")*$B$53</f>
        <v>0</v>
      </c>
      <c r="R53" s="73">
        <f>IFERROR(up_RadSpec!$L$5*R5,".")*$B$53</f>
        <v>0</v>
      </c>
      <c r="S53" s="73">
        <f>IFERROR(up_RadSpec!$M$5*S5,".")*$B$53</f>
        <v>0</v>
      </c>
      <c r="T53" s="73">
        <f>IFERROR(up_RadSpec!$I$5*T5,".")*$B$53</f>
        <v>0</v>
      </c>
      <c r="U53" s="72">
        <f t="shared" ref="U53:V53" si="65">IFERROR(U5/$B53,0)</f>
        <v>14.545454545454543</v>
      </c>
      <c r="V53" s="72">
        <f t="shared" si="65"/>
        <v>79636.363636363632</v>
      </c>
      <c r="W53" s="72">
        <f t="shared" si="57"/>
        <v>14.54279832658211</v>
      </c>
      <c r="X53" s="73">
        <f>IFERROR(up_RadSpec!$F$5*X5,".")*$B$53</f>
        <v>1.71875</v>
      </c>
      <c r="Y53" s="73">
        <f>IFERROR(up_RadSpec!$H$5*Y5,".")*$B$53</f>
        <v>3.1392694063926945E-4</v>
      </c>
      <c r="Z53" s="73">
        <f t="shared" si="12"/>
        <v>1.7190639269406394</v>
      </c>
    </row>
    <row r="54" spans="1:26" x14ac:dyDescent="0.25">
      <c r="A54" s="71" t="s">
        <v>295</v>
      </c>
      <c r="B54" s="61">
        <v>0.99999979999999999</v>
      </c>
      <c r="C54" s="72">
        <f>IFERROR(C9/$B54,0)</f>
        <v>0.72727287272730179</v>
      </c>
      <c r="D54" s="72">
        <f>IFERROR(D9/$B54,0)</f>
        <v>902.50338939604978</v>
      </c>
      <c r="E54" s="72">
        <f>IFERROR(E9/$B54,0)</f>
        <v>650.05466263427218</v>
      </c>
      <c r="F54" s="72">
        <f t="shared" si="21"/>
        <v>0.72587583268355893</v>
      </c>
      <c r="G54" s="73">
        <f>IFERROR(up_RadSpec!$G$9*G9,".")*$B$54</f>
        <v>34.374993125000003</v>
      </c>
      <c r="H54" s="73">
        <f>IFERROR(up_RadSpec!$F$9*H9,".")*$B$54</f>
        <v>2.7700726993091805E-2</v>
      </c>
      <c r="I54" s="73">
        <f>IFERROR(up_RadSpec!$E$9*I9,".")*$B$54</f>
        <v>3.8458304258122473E-2</v>
      </c>
      <c r="J54" s="73">
        <f t="shared" si="8"/>
        <v>34.441152156251214</v>
      </c>
      <c r="K54" s="72">
        <f t="shared" ref="K54:O54" si="66">IFERROR(K9/$B54,0)</f>
        <v>650.05466263427218</v>
      </c>
      <c r="L54" s="72">
        <f t="shared" si="66"/>
        <v>1331.4207208295993</v>
      </c>
      <c r="M54" s="72">
        <f t="shared" si="66"/>
        <v>936.81367295272958</v>
      </c>
      <c r="N54" s="72">
        <f t="shared" si="66"/>
        <v>772.23155940498953</v>
      </c>
      <c r="O54" s="72">
        <f t="shared" si="66"/>
        <v>2358.3182102630717</v>
      </c>
      <c r="P54" s="73">
        <f>IFERROR(up_RadSpec!$E$9*P9,".")*$B$54</f>
        <v>3.8458304258122473E-2</v>
      </c>
      <c r="Q54" s="73">
        <f>IFERROR(up_RadSpec!$K$9*Q9,".")*$B$54</f>
        <v>1.8776934750138686E-2</v>
      </c>
      <c r="R54" s="73">
        <f>IFERROR(up_RadSpec!$L$9*R9,".")*$B$54</f>
        <v>2.668620316055257E-2</v>
      </c>
      <c r="S54" s="73">
        <f>IFERROR(up_RadSpec!$M$9*S9,".")*$B$54</f>
        <v>3.2373709278681509E-2</v>
      </c>
      <c r="T54" s="73">
        <f>IFERROR(up_RadSpec!$I$9*T9,".")*$B$54</f>
        <v>1.0600774692407281E-2</v>
      </c>
      <c r="U54" s="72">
        <f t="shared" ref="U54:V54" si="67">IFERROR(U9/$B54,0)</f>
        <v>2.9090914909092073E-3</v>
      </c>
      <c r="V54" s="72">
        <f t="shared" si="67"/>
        <v>15.927275912727911</v>
      </c>
      <c r="W54" s="72">
        <f t="shared" si="57"/>
        <v>2.9085602470284716E-3</v>
      </c>
      <c r="X54" s="73">
        <f>IFERROR(up_RadSpec!$F$9*X9,".")*$B$54</f>
        <v>8593.7482812500002</v>
      </c>
      <c r="Y54" s="73">
        <f>IFERROR(up_RadSpec!$H$9*Y9,".")*$B$54</f>
        <v>1.5696343892694065</v>
      </c>
      <c r="Z54" s="73">
        <f t="shared" si="12"/>
        <v>8595.3179156392689</v>
      </c>
    </row>
    <row r="55" spans="1:26" x14ac:dyDescent="0.25">
      <c r="A55" s="71" t="s">
        <v>296</v>
      </c>
      <c r="B55" s="61">
        <v>1.9999999999999999E-7</v>
      </c>
      <c r="C55" s="72">
        <f>IFERROR(C24/$B55,0)</f>
        <v>3636363.6363636367</v>
      </c>
      <c r="D55" s="72">
        <f>IFERROR(D24/$B55,0)</f>
        <v>4512516044.47686</v>
      </c>
      <c r="E55" s="72">
        <f>IFERROR(E24/$B55,0)</f>
        <v>5735920284.4475679</v>
      </c>
      <c r="F55" s="72">
        <f t="shared" si="21"/>
        <v>3631135.5168755627</v>
      </c>
      <c r="G55" s="73">
        <f>IFERROR(up_RadSpec!$G$24*G24,".")*$B$55</f>
        <v>6.8749999999999994E-6</v>
      </c>
      <c r="H55" s="73">
        <f>IFERROR(up_RadSpec!$F$24*H24,".")*$B$55</f>
        <v>5.5401465066476625E-9</v>
      </c>
      <c r="I55" s="73">
        <f>IFERROR(up_RadSpec!$E$24*I24,".")*$B$55</f>
        <v>4.358498507691128E-9</v>
      </c>
      <c r="J55" s="73">
        <f t="shared" si="8"/>
        <v>6.8848986450143377E-6</v>
      </c>
      <c r="K55" s="72">
        <f t="shared" ref="K55:O55" si="68">IFERROR(K24/$B55,0)</f>
        <v>5735920284.4475679</v>
      </c>
      <c r="L55" s="72">
        <f t="shared" si="68"/>
        <v>10399309302.827545</v>
      </c>
      <c r="M55" s="72">
        <f t="shared" si="68"/>
        <v>7342584350.3879166</v>
      </c>
      <c r="N55" s="72">
        <f t="shared" si="68"/>
        <v>6131534003.415741</v>
      </c>
      <c r="O55" s="72">
        <f t="shared" si="68"/>
        <v>17283716283.716278</v>
      </c>
      <c r="P55" s="73">
        <f>IFERROR(up_RadSpec!$E$24*P24,".")*$B$55</f>
        <v>4.358498507691128E-9</v>
      </c>
      <c r="Q55" s="73">
        <f>IFERROR(up_RadSpec!$K$24*Q24,".")*$B$55</f>
        <v>2.4040058115400581E-9</v>
      </c>
      <c r="R55" s="73">
        <f>IFERROR(up_RadSpec!$L$24*R24,".")*$B$55</f>
        <v>3.4047957513323253E-9</v>
      </c>
      <c r="S55" s="73">
        <f>IFERROR(up_RadSpec!$M$24*S24,".")*$B$55</f>
        <v>4.0772831050228309E-9</v>
      </c>
      <c r="T55" s="73">
        <f>IFERROR(up_RadSpec!$I$24*T24,".")*$B$55</f>
        <v>1.4464481821860014E-9</v>
      </c>
      <c r="U55" s="72">
        <f t="shared" ref="U55:V55" si="69">IFERROR(U24/$B55,0)</f>
        <v>14545.454545454546</v>
      </c>
      <c r="V55" s="72">
        <f t="shared" si="69"/>
        <v>79636363.63636364</v>
      </c>
      <c r="W55" s="72">
        <f t="shared" si="57"/>
        <v>14542.798326582111</v>
      </c>
      <c r="X55" s="73">
        <f>IFERROR(up_RadSpec!$F$24*X24,".")*$B$55</f>
        <v>1.71875E-3</v>
      </c>
      <c r="Y55" s="73">
        <f>IFERROR(up_RadSpec!$H$24*Y24,".")*$B$55</f>
        <v>3.1392694063926939E-7</v>
      </c>
      <c r="Z55" s="73">
        <f t="shared" si="12"/>
        <v>1.7190639269406393E-3</v>
      </c>
    </row>
    <row r="56" spans="1:26" x14ac:dyDescent="0.25">
      <c r="A56" s="71" t="s">
        <v>297</v>
      </c>
      <c r="B56" s="61">
        <v>0.99979000004200003</v>
      </c>
      <c r="C56" s="72">
        <f>IFERROR(C20/$B56,0)</f>
        <v>0.72742548659436024</v>
      </c>
      <c r="D56" s="72">
        <f>IFERROR(D20/$B56,0)</f>
        <v>902.69277434007017</v>
      </c>
      <c r="E56" s="72">
        <f>IFERROR(E20/$B56,0)</f>
        <v>898.67401056842016</v>
      </c>
      <c r="F56" s="72">
        <f t="shared" si="21"/>
        <v>0.72625238375382384</v>
      </c>
      <c r="G56" s="73">
        <f>IFERROR(up_RadSpec!$G$20*G20,".")*$B$56</f>
        <v>34.367781251443752</v>
      </c>
      <c r="H56" s="73">
        <f>IFERROR(up_RadSpec!$F$20*H20,".")*$B$56</f>
        <v>2.7694915380569764E-2</v>
      </c>
      <c r="I56" s="73">
        <f>IFERROR(up_RadSpec!$E$20*I20,".")*$B$56</f>
        <v>2.7818763763054921E-2</v>
      </c>
      <c r="J56" s="73">
        <f t="shared" si="8"/>
        <v>34.423294930587382</v>
      </c>
      <c r="K56" s="72">
        <f t="shared" ref="K56:O56" si="70">IFERROR(K20/$B56,0)</f>
        <v>898.67401056842016</v>
      </c>
      <c r="L56" s="72">
        <f t="shared" si="70"/>
        <v>1772.2702620115083</v>
      </c>
      <c r="M56" s="72">
        <f t="shared" si="70"/>
        <v>1240.0206440434083</v>
      </c>
      <c r="N56" s="72">
        <f t="shared" si="70"/>
        <v>1041.2168729683981</v>
      </c>
      <c r="O56" s="72">
        <f t="shared" si="70"/>
        <v>3019.880694065439</v>
      </c>
      <c r="P56" s="73">
        <f>IFERROR(up_RadSpec!$E$20*P20,".")*$B$56</f>
        <v>2.7818763763054921E-2</v>
      </c>
      <c r="Q56" s="73">
        <f>IFERROR(up_RadSpec!$K$20*Q20,".")*$B$56</f>
        <v>1.4106200694032555E-2</v>
      </c>
      <c r="R56" s="73">
        <f>IFERROR(up_RadSpec!$L$20*R20,".")*$B$56</f>
        <v>2.0160954674497217E-2</v>
      </c>
      <c r="S56" s="73">
        <f>IFERROR(up_RadSpec!$M$20*S20,".")*$B$56</f>
        <v>2.4010367723611377E-2</v>
      </c>
      <c r="T56" s="73">
        <f>IFERROR(up_RadSpec!$I$20*T20,".")*$B$56</f>
        <v>8.2784727387174954E-3</v>
      </c>
      <c r="U56" s="72">
        <f t="shared" ref="U56:V56" si="71">IFERROR(U20/$B56,0)</f>
        <v>2.9097019463774406E-3</v>
      </c>
      <c r="V56" s="72">
        <f t="shared" si="71"/>
        <v>15.930618156416489</v>
      </c>
      <c r="W56" s="72">
        <f t="shared" si="57"/>
        <v>2.909170591018351E-3</v>
      </c>
      <c r="X56" s="73">
        <f>IFERROR(up_RadSpec!$F$20*X20,".")*$B$56</f>
        <v>8591.9453128609384</v>
      </c>
      <c r="Y56" s="73">
        <f>IFERROR(up_RadSpec!$H$20*Y20,".")*$B$56</f>
        <v>1.5693050799746007</v>
      </c>
      <c r="Z56" s="73">
        <f t="shared" si="12"/>
        <v>8593.514617940913</v>
      </c>
    </row>
    <row r="57" spans="1:26" x14ac:dyDescent="0.25">
      <c r="A57" s="71" t="s">
        <v>298</v>
      </c>
      <c r="B57" s="61">
        <v>2.0999995799999999E-4</v>
      </c>
      <c r="C57" s="72">
        <f>IFERROR(C29/$B57,0)</f>
        <v>3463.2041558442947</v>
      </c>
      <c r="D57" s="72">
        <f>IFERROR(D29/$B57,0)</f>
        <v>4297635.1876002373</v>
      </c>
      <c r="E57" s="72">
        <f>IFERROR(E29/$B57,0)</f>
        <v>3367398.3031723741</v>
      </c>
      <c r="F57" s="72">
        <f t="shared" si="21"/>
        <v>3456.8632644230061</v>
      </c>
      <c r="G57" s="73">
        <f>IFERROR(up_RadSpec!$G$29*G29,".")*$B$57</f>
        <v>7.2187485562499997E-3</v>
      </c>
      <c r="H57" s="73">
        <f>IFERROR(up_RadSpec!$F$29*H29,".")*$B$57</f>
        <v>5.8171526685492786E-6</v>
      </c>
      <c r="I57" s="73">
        <f>IFERROR(up_RadSpec!$E$29*I29,".")*$B$57</f>
        <v>7.424129179030554E-6</v>
      </c>
      <c r="J57" s="73">
        <f t="shared" si="8"/>
        <v>7.2319898380975804E-3</v>
      </c>
      <c r="K57" s="72">
        <f t="shared" ref="K57:O57" si="72">IFERROR(K29/$B57,0)</f>
        <v>3367398.3031723741</v>
      </c>
      <c r="L57" s="72">
        <f t="shared" si="72"/>
        <v>6719527.4318526238</v>
      </c>
      <c r="M57" s="72">
        <f t="shared" si="72"/>
        <v>4786962.764058793</v>
      </c>
      <c r="N57" s="72">
        <f t="shared" si="72"/>
        <v>4060580.232695464</v>
      </c>
      <c r="O57" s="72">
        <f t="shared" si="72"/>
        <v>12066118.115702963</v>
      </c>
      <c r="P57" s="73">
        <f>IFERROR(up_RadSpec!$E$29*P29,".")*$B$57</f>
        <v>7.424129179030554E-6</v>
      </c>
      <c r="Q57" s="73">
        <f>IFERROR(up_RadSpec!$K$29*Q29,".")*$B$57</f>
        <v>3.7204997306049114E-6</v>
      </c>
      <c r="R57" s="73">
        <f>IFERROR(up_RadSpec!$L$29*R29,".")*$B$57</f>
        <v>5.2225181669896432E-6</v>
      </c>
      <c r="S57" s="73">
        <f>IFERROR(up_RadSpec!$M$29*S29,".")*$B$57</f>
        <v>6.1567555785998311E-6</v>
      </c>
      <c r="T57" s="73">
        <f>IFERROR(up_RadSpec!$I$29*T29,".")*$B$57</f>
        <v>2.0719173938356165E-6</v>
      </c>
      <c r="U57" s="72">
        <f t="shared" ref="U57:V57" si="73">IFERROR(U29/$B57,0)</f>
        <v>13.852816623377178</v>
      </c>
      <c r="V57" s="72">
        <f t="shared" si="73"/>
        <v>75844.17101299006</v>
      </c>
      <c r="W57" s="72">
        <f t="shared" si="57"/>
        <v>13.850286890611768</v>
      </c>
      <c r="X57" s="73">
        <f>IFERROR(up_RadSpec!$F$29*X29,".")*$B$57</f>
        <v>1.8046871390624999</v>
      </c>
      <c r="Y57" s="73">
        <f>IFERROR(up_RadSpec!$H$29*Y29,".")*$B$57</f>
        <v>3.2962322174657534E-4</v>
      </c>
      <c r="Z57" s="73">
        <f t="shared" si="12"/>
        <v>1.8050167622842466</v>
      </c>
    </row>
    <row r="58" spans="1:26" x14ac:dyDescent="0.25">
      <c r="A58" s="71" t="s">
        <v>299</v>
      </c>
      <c r="B58" s="61">
        <v>1</v>
      </c>
      <c r="C58" s="72">
        <f>IFERROR(C16/$B58,0)</f>
        <v>0.72727272727272729</v>
      </c>
      <c r="D58" s="72">
        <f>IFERROR(D16/$B58,0)</f>
        <v>902.50320889537193</v>
      </c>
      <c r="E58" s="72">
        <f>IFERROR(E16/$B58,0)</f>
        <v>19123655.075627644</v>
      </c>
      <c r="F58" s="72">
        <f t="shared" si="21"/>
        <v>0.7266871064681828</v>
      </c>
      <c r="G58" s="73">
        <f>IFERROR(up_RadSpec!$G$16*G16,".")*$B$58</f>
        <v>34.375</v>
      </c>
      <c r="H58" s="73">
        <f>IFERROR(up_RadSpec!$F$16*H16,".")*$B$58</f>
        <v>2.7700732533238313E-2</v>
      </c>
      <c r="I58" s="73">
        <f>IFERROR(up_RadSpec!$E$16*I16,".")*$B$58</f>
        <v>1.3072814742335284E-6</v>
      </c>
      <c r="J58" s="73">
        <f t="shared" si="8"/>
        <v>34.402702039814713</v>
      </c>
      <c r="K58" s="72">
        <f t="shared" ref="K58:O58" si="74">IFERROR(K16/$B58,0)</f>
        <v>19123655.075627644</v>
      </c>
      <c r="L58" s="72">
        <f t="shared" si="74"/>
        <v>34058573.540280879</v>
      </c>
      <c r="M58" s="72">
        <f t="shared" si="74"/>
        <v>20460345.140494447</v>
      </c>
      <c r="N58" s="72">
        <f t="shared" si="74"/>
        <v>20566062.345115442</v>
      </c>
      <c r="O58" s="72">
        <f t="shared" si="74"/>
        <v>796363636.36363637</v>
      </c>
      <c r="P58" s="73">
        <f>IFERROR(up_RadSpec!$E$16*P16,".")*$B$58</f>
        <v>1.3072814742335284E-6</v>
      </c>
      <c r="Q58" s="73">
        <f>IFERROR(up_RadSpec!$K$16*Q16,".")*$B$58</f>
        <v>7.3402956734029557E-7</v>
      </c>
      <c r="R58" s="73">
        <f>IFERROR(up_RadSpec!$L$16*R16,".")*$B$58</f>
        <v>1.2218757713192641E-6</v>
      </c>
      <c r="S58" s="73">
        <f>IFERROR(up_RadSpec!$M$16*S16,".")*$B$58</f>
        <v>1.2155948756976148E-6</v>
      </c>
      <c r="T58" s="73">
        <f>IFERROR(up_RadSpec!$I$16*T16,".")*$B$58</f>
        <v>3.1392694063926937E-8</v>
      </c>
      <c r="U58" s="72">
        <f t="shared" ref="U58:V58" si="75">IFERROR(U16/$B58,0)</f>
        <v>2.9090909090909089E-3</v>
      </c>
      <c r="V58" s="72">
        <f t="shared" si="75"/>
        <v>15.927272727272728</v>
      </c>
      <c r="W58" s="72">
        <f t="shared" si="57"/>
        <v>2.908559665316422E-3</v>
      </c>
      <c r="X58" s="73">
        <f>IFERROR(up_RadSpec!$F$16*X16,".")*$B$58</f>
        <v>8593.75</v>
      </c>
      <c r="Y58" s="73">
        <f>IFERROR(up_RadSpec!$H$16*Y16,".")*$B$58</f>
        <v>1.5696347031963471</v>
      </c>
      <c r="Z58" s="73">
        <f t="shared" si="12"/>
        <v>8595.3196347031972</v>
      </c>
    </row>
    <row r="59" spans="1:26" x14ac:dyDescent="0.25">
      <c r="A59" s="71" t="s">
        <v>300</v>
      </c>
      <c r="B59" s="61">
        <v>1</v>
      </c>
      <c r="C59" s="72">
        <f>IFERROR(C7/$B59,0)</f>
        <v>0.72727272727272729</v>
      </c>
      <c r="D59" s="72">
        <f>IFERROR(D7/$B59,0)</f>
        <v>902.50320889537193</v>
      </c>
      <c r="E59" s="72">
        <f>IFERROR(E7/$B59,0)</f>
        <v>2296.0849369608486</v>
      </c>
      <c r="F59" s="72">
        <f t="shared" si="21"/>
        <v>0.72645721788615092</v>
      </c>
      <c r="G59" s="73">
        <f>IFERROR(up_RadSpec!$G$7*G7,".")*$B$59</f>
        <v>34.375</v>
      </c>
      <c r="H59" s="73">
        <f>IFERROR(up_RadSpec!$F$7*H7,".")*$B$59</f>
        <v>2.7700732533238313E-2</v>
      </c>
      <c r="I59" s="73">
        <f>IFERROR(up_RadSpec!$E$7*I7,".")*$B$59</f>
        <v>1.0888098953817702E-2</v>
      </c>
      <c r="J59" s="73">
        <f t="shared" si="8"/>
        <v>34.413588831487061</v>
      </c>
      <c r="K59" s="72">
        <f t="shared" ref="K59:O59" si="76">IFERROR(K7/$B59,0)</f>
        <v>2296.0849369608486</v>
      </c>
      <c r="L59" s="72">
        <f t="shared" si="76"/>
        <v>3652.7883880825075</v>
      </c>
      <c r="M59" s="72">
        <f t="shared" si="76"/>
        <v>2676.136363636364</v>
      </c>
      <c r="N59" s="72">
        <f t="shared" si="76"/>
        <v>2461.783991950872</v>
      </c>
      <c r="O59" s="72">
        <f t="shared" si="76"/>
        <v>6251.0591013264784</v>
      </c>
      <c r="P59" s="73">
        <f>IFERROR(up_RadSpec!$E$7*P7,".")*$B$59</f>
        <v>1.0888098953817702E-2</v>
      </c>
      <c r="Q59" s="73">
        <f>IFERROR(up_RadSpec!$K$7*Q7,".")*$B$59</f>
        <v>6.8440865837080377E-3</v>
      </c>
      <c r="R59" s="73">
        <f>IFERROR(up_RadSpec!$L$7*R7,".")*$B$59</f>
        <v>9.3418259023354561E-3</v>
      </c>
      <c r="S59" s="73">
        <f>IFERROR(up_RadSpec!$M$7*S7,".")*$B$59</f>
        <v>1.0155237048311633E-2</v>
      </c>
      <c r="T59" s="73">
        <f>IFERROR(up_RadSpec!$I$7*T7,".")*$B$59</f>
        <v>3.9993222899932243E-3</v>
      </c>
      <c r="U59" s="72">
        <f t="shared" ref="U59:V59" si="77">IFERROR(U7/$B59,0)</f>
        <v>2.9090909090909089E-3</v>
      </c>
      <c r="V59" s="72">
        <f t="shared" si="77"/>
        <v>15.927272727272728</v>
      </c>
      <c r="W59" s="72">
        <f t="shared" si="57"/>
        <v>2.908559665316422E-3</v>
      </c>
      <c r="X59" s="73">
        <f>IFERROR(up_RadSpec!$F$7*X7,".")*$B$59</f>
        <v>8593.75</v>
      </c>
      <c r="Y59" s="73">
        <f>IFERROR(up_RadSpec!$H$7*Y7,".")*$B$59</f>
        <v>1.5696347031963471</v>
      </c>
      <c r="Z59" s="73">
        <f t="shared" si="12"/>
        <v>8595.3196347031972</v>
      </c>
    </row>
    <row r="60" spans="1:26" x14ac:dyDescent="0.25">
      <c r="A60" s="71" t="s">
        <v>301</v>
      </c>
      <c r="B60" s="61">
        <v>1.9000000000000001E-8</v>
      </c>
      <c r="C60" s="72">
        <f>IFERROR(C12/$B60,0)</f>
        <v>38277511.961722486</v>
      </c>
      <c r="D60" s="72">
        <f>IFERROR(D12/$B60,0)</f>
        <v>47500168889.230095</v>
      </c>
      <c r="E60" s="72">
        <f>IFERROR(E12/$B60,0)</f>
        <v>93792181998.736099</v>
      </c>
      <c r="F60" s="72">
        <f t="shared" si="21"/>
        <v>38231101.341965586</v>
      </c>
      <c r="G60" s="73">
        <f>IFERROR(up_RadSpec!$G$12*G12,".")*$B$60</f>
        <v>6.531250000000001E-7</v>
      </c>
      <c r="H60" s="73">
        <f>IFERROR(up_RadSpec!$F$12*H12,".")*$B$60</f>
        <v>5.2631391813152804E-10</v>
      </c>
      <c r="I60" s="73">
        <f>IFERROR(up_RadSpec!$E$12*I12,".")*$B$60</f>
        <v>2.6654673627634429E-10</v>
      </c>
      <c r="J60" s="73">
        <f t="shared" si="8"/>
        <v>6.539178606544079E-7</v>
      </c>
      <c r="K60" s="72">
        <f t="shared" ref="K60:O60" si="78">IFERROR(K12/$B60,0)</f>
        <v>93792181998.736099</v>
      </c>
      <c r="L60" s="72">
        <f t="shared" si="78"/>
        <v>168269190026.55902</v>
      </c>
      <c r="M60" s="72">
        <f t="shared" si="78"/>
        <v>122009909087.05901</v>
      </c>
      <c r="N60" s="72">
        <f t="shared" si="78"/>
        <v>107751766626.9725</v>
      </c>
      <c r="O60" s="72">
        <f t="shared" si="78"/>
        <v>290474563030.95398</v>
      </c>
      <c r="P60" s="73">
        <f>IFERROR(up_RadSpec!$E$12*P12,".")*$B$60</f>
        <v>2.6654673627634429E-10</v>
      </c>
      <c r="Q60" s="73">
        <f>IFERROR(up_RadSpec!$K$12*Q12,".")*$B$60</f>
        <v>1.4857146454472198E-10</v>
      </c>
      <c r="R60" s="73">
        <f>IFERROR(up_RadSpec!$L$12*R12,".")*$B$60</f>
        <v>2.0490139028102619E-10</v>
      </c>
      <c r="S60" s="73">
        <f>IFERROR(up_RadSpec!$M$12*S12,".")*$B$60</f>
        <v>2.3201475746145204E-10</v>
      </c>
      <c r="T60" s="73">
        <f>IFERROR(up_RadSpec!$I$12*T12,".")*$B$60</f>
        <v>8.6066055971090029E-11</v>
      </c>
      <c r="U60" s="72">
        <f t="shared" ref="U60:V60" si="79">IFERROR(U12/$B60,0)</f>
        <v>153110.04784688994</v>
      </c>
      <c r="V60" s="72">
        <f t="shared" si="79"/>
        <v>838277511.96172249</v>
      </c>
      <c r="W60" s="72">
        <f t="shared" si="57"/>
        <v>153082.08764823273</v>
      </c>
      <c r="X60" s="73">
        <f>IFERROR(up_RadSpec!$F$12*X12,".")*$B$60</f>
        <v>1.6328125000000001E-4</v>
      </c>
      <c r="Y60" s="73">
        <f>IFERROR(up_RadSpec!$H$12*Y12,".")*$B$60</f>
        <v>2.9823059360730597E-8</v>
      </c>
      <c r="Z60" s="73">
        <f t="shared" si="12"/>
        <v>1.6331107305936075E-4</v>
      </c>
    </row>
    <row r="61" spans="1:26" x14ac:dyDescent="0.25">
      <c r="A61" s="71" t="s">
        <v>302</v>
      </c>
      <c r="B61" s="61">
        <v>1</v>
      </c>
      <c r="C61" s="72">
        <f>IFERROR(C18/$B61,0)</f>
        <v>0.72727272727272729</v>
      </c>
      <c r="D61" s="72">
        <f>IFERROR(D18/$B61,0)</f>
        <v>902.50320889537193</v>
      </c>
      <c r="E61" s="72">
        <f>IFERROR(E18/$B61,0)</f>
        <v>895.47762454264023</v>
      </c>
      <c r="F61" s="72">
        <f t="shared" si="21"/>
        <v>0.7260978999262413</v>
      </c>
      <c r="G61" s="73">
        <f>IFERROR(up_RadSpec!$G$18*G18,".")*$B$61</f>
        <v>34.375</v>
      </c>
      <c r="H61" s="73">
        <f>IFERROR(up_RadSpec!$F$18*H18,".")*$B$61</f>
        <v>2.7700732533238313E-2</v>
      </c>
      <c r="I61" s="73">
        <f>IFERROR(up_RadSpec!$E$18*I18,".")*$B$61</f>
        <v>2.7918062176895381E-2</v>
      </c>
      <c r="J61" s="73">
        <f t="shared" si="8"/>
        <v>34.430618794710135</v>
      </c>
      <c r="K61" s="72">
        <f t="shared" ref="K61:O61" si="80">IFERROR(K18/$B61,0)</f>
        <v>895.47762454264023</v>
      </c>
      <c r="L61" s="72">
        <f t="shared" si="80"/>
        <v>1771.8902910121046</v>
      </c>
      <c r="M61" s="72">
        <f t="shared" si="80"/>
        <v>1240.8469260888126</v>
      </c>
      <c r="N61" s="72">
        <f t="shared" si="80"/>
        <v>1028.0640881722629</v>
      </c>
      <c r="O61" s="72">
        <f t="shared" si="80"/>
        <v>3011.8881118881113</v>
      </c>
      <c r="P61" s="73">
        <f>IFERROR(up_RadSpec!$E$18*P18,".")*$B$61</f>
        <v>2.7918062176895381E-2</v>
      </c>
      <c r="Q61" s="73">
        <f>IFERROR(up_RadSpec!$K$18*Q18,".")*$B$61</f>
        <v>1.4109225682206314E-2</v>
      </c>
      <c r="R61" s="73">
        <f>IFERROR(up_RadSpec!$L$18*R18,".")*$B$61</f>
        <v>2.0147529461027693E-2</v>
      </c>
      <c r="S61" s="73">
        <f>IFERROR(up_RadSpec!$M$18*S18,".")*$B$61</f>
        <v>2.431755012904506E-2</v>
      </c>
      <c r="T61" s="73">
        <f>IFERROR(up_RadSpec!$I$18*T18,".")*$B$61</f>
        <v>8.3004411423264479E-3</v>
      </c>
      <c r="U61" s="72">
        <f t="shared" ref="U61:V61" si="81">IFERROR(U18/$B61,0)</f>
        <v>2.9090909090909089E-3</v>
      </c>
      <c r="V61" s="72">
        <f t="shared" si="81"/>
        <v>15.927272727272728</v>
      </c>
      <c r="W61" s="72">
        <f t="shared" si="57"/>
        <v>2.908559665316422E-3</v>
      </c>
      <c r="X61" s="73">
        <f>IFERROR(up_RadSpec!$F$18*X18,".")*$B$61</f>
        <v>8593.75</v>
      </c>
      <c r="Y61" s="73">
        <f>IFERROR(up_RadSpec!$H$18*Y18,".")*$B$61</f>
        <v>1.5696347031963471</v>
      </c>
      <c r="Z61" s="73">
        <f t="shared" si="12"/>
        <v>8595.3196347031972</v>
      </c>
    </row>
    <row r="62" spans="1:26" x14ac:dyDescent="0.25">
      <c r="A62" s="71" t="s">
        <v>303</v>
      </c>
      <c r="B62" s="61">
        <v>1.339E-6</v>
      </c>
      <c r="C62" s="72">
        <f>IFERROR(C27/$B62,0)</f>
        <v>543146.17421413539</v>
      </c>
      <c r="D62" s="72">
        <f>IFERROR(D27/$B62,0)</f>
        <v>674012852.05031514</v>
      </c>
      <c r="E62" s="72">
        <f>IFERROR(E27/$B62,0)</f>
        <v>1097525088.2704341</v>
      </c>
      <c r="F62" s="72">
        <f t="shared" ref="F62" si="82">IFERROR(SUM(C62:E62),0)</f>
        <v>1772081086.4949634</v>
      </c>
      <c r="G62" s="73">
        <f>IFERROR(up_RadSpec!$G$27*G27,".")*$B$62</f>
        <v>4.6028125000000002E-5</v>
      </c>
      <c r="H62" s="73">
        <f>IFERROR(up_RadSpec!$F$27*H27,".")*$B$62</f>
        <v>3.7091280862006102E-8</v>
      </c>
      <c r="I62" s="73">
        <f>IFERROR(up_RadSpec!$E$27*I27,".")*$B$62</f>
        <v>2.2778522575185E-8</v>
      </c>
      <c r="J62" s="73">
        <f t="shared" si="8"/>
        <v>4.6087994803437192E-5</v>
      </c>
      <c r="K62" s="72">
        <f t="shared" ref="K62:O62" si="83">IFERROR(K27/$B62,0)</f>
        <v>1097525088.2704341</v>
      </c>
      <c r="L62" s="72">
        <f t="shared" si="83"/>
        <v>3255446648.39504</v>
      </c>
      <c r="M62" s="72">
        <f t="shared" si="83"/>
        <v>1995833593.362278</v>
      </c>
      <c r="N62" s="72">
        <f t="shared" si="83"/>
        <v>1451891835.2806814</v>
      </c>
      <c r="O62" s="72">
        <f t="shared" si="83"/>
        <v>10182979948.572958</v>
      </c>
      <c r="P62" s="73">
        <f>IFERROR(up_RadSpec!$E$27*P27,".")*$B$62</f>
        <v>2.2778522575185E-8</v>
      </c>
      <c r="Q62" s="73">
        <f>IFERROR(up_RadSpec!$K$27*Q27,".")*$B$62</f>
        <v>7.6794377853881252E-9</v>
      </c>
      <c r="R62" s="73">
        <f>IFERROR(up_RadSpec!$L$27*R27,".")*$B$62</f>
        <v>1.252609440142942E-8</v>
      </c>
      <c r="S62" s="73">
        <f>IFERROR(up_RadSpec!$M$27*S27,".")*$B$62</f>
        <v>1.7218913552996857E-8</v>
      </c>
      <c r="T62" s="73">
        <f>IFERROR(up_RadSpec!$I$27*T27,".")*$B$62</f>
        <v>2.4550770134339215E-9</v>
      </c>
      <c r="U62" s="72">
        <f t="shared" ref="U62:V62" si="84">IFERROR(U27/$B62,0)</f>
        <v>2172.5846968565415</v>
      </c>
      <c r="V62" s="72">
        <f t="shared" si="84"/>
        <v>11894901.215289565</v>
      </c>
      <c r="W62" s="72">
        <f t="shared" si="57"/>
        <v>2172.1879501989711</v>
      </c>
      <c r="X62" s="73">
        <f>IFERROR(up_RadSpec!$F$27*X27,".")*$B$62</f>
        <v>1.1507031250000001E-2</v>
      </c>
      <c r="Y62" s="73">
        <f>IFERROR(up_RadSpec!$H$27*Y27,".")*$B$62</f>
        <v>2.1017408675799087E-6</v>
      </c>
      <c r="Z62" s="73">
        <f t="shared" si="12"/>
        <v>1.1509132990867581E-2</v>
      </c>
    </row>
    <row r="63" spans="1:26" x14ac:dyDescent="0.25">
      <c r="A63" s="67" t="s">
        <v>23</v>
      </c>
      <c r="B63" s="67" t="s">
        <v>274</v>
      </c>
      <c r="C63" s="68">
        <f>1/SUM(1/C64,1/C65,1/C66,1/C67,1/C68,1/C69,1/C70,1/C71,1/C72,1/C73,1/C74,1/C75,1/C76)</f>
        <v>9.0909075477275336E-2</v>
      </c>
      <c r="D63" s="68">
        <f t="shared" ref="D63" si="85">1/SUM(1/D64,1/D65,1/D66,1/D67,1/D68,1/D69,1/D70,1/D71,1/D72,1/D73,1/D74,1/D75,1/D76)</f>
        <v>112.81288196193478</v>
      </c>
      <c r="E63" s="68">
        <f>1/SUM(1/E64,1/E66,1/E68,1/E69,1/E70,1/E71,1/E72,1/E73,1/E74,1/E75,1/E76)</f>
        <v>180.05023258220703</v>
      </c>
      <c r="F63" s="69">
        <f>1/SUM(1/F64,1/F65,1/F66,1/F67,1/F68,1/F69,1/F70,1/F71,1/F72,1/F73,1/F74,1/F75,1/F76)</f>
        <v>9.0790072480004258E-2</v>
      </c>
      <c r="G63" s="70">
        <f>SUM(G64:G76)</f>
        <v>275.00004668124996</v>
      </c>
      <c r="H63" s="70">
        <f>SUM(H64:H76)</f>
        <v>0.22160589788350127</v>
      </c>
      <c r="I63" s="70">
        <f>SUM(I64:I76)</f>
        <v>0.13885013999404605</v>
      </c>
      <c r="J63" s="70">
        <f t="shared" si="8"/>
        <v>275.36050271912745</v>
      </c>
      <c r="K63" s="68">
        <f t="shared" ref="K63:O63" si="86">1/SUM(1/K64,1/K66,1/K68,1/K69,1/K70,1/K71,1/K72,1/K73,1/K74,1/K75,1/K76)</f>
        <v>180.05023258220703</v>
      </c>
      <c r="L63" s="68">
        <f t="shared" si="86"/>
        <v>342.99403997863828</v>
      </c>
      <c r="M63" s="68">
        <f t="shared" si="86"/>
        <v>244.25383115757029</v>
      </c>
      <c r="N63" s="68">
        <f t="shared" si="86"/>
        <v>208.2603910394148</v>
      </c>
      <c r="O63" s="68">
        <f t="shared" si="86"/>
        <v>602.22478979550999</v>
      </c>
      <c r="P63" s="70">
        <f>+SUM(P64:P76)</f>
        <v>0.13885013999404605</v>
      </c>
      <c r="Q63" s="70">
        <f t="shared" ref="Q63:T63" si="87">+SUM(Q64:Q76)</f>
        <v>7.2887563881742681E-2</v>
      </c>
      <c r="R63" s="70">
        <f t="shared" si="87"/>
        <v>0.10235253990293518</v>
      </c>
      <c r="S63" s="70">
        <f t="shared" si="87"/>
        <v>0.12004202947678404</v>
      </c>
      <c r="T63" s="70">
        <f t="shared" si="87"/>
        <v>4.1512738139671983E-2</v>
      </c>
      <c r="U63" s="68">
        <f t="shared" ref="U63:V63" si="88">1/SUM(1/U64,1/U65,1/U66,1/U67,1/U68,1/U69,1/U70,1/U71,1/U72,1/U73,1/U74,1/U75,1/U76)</f>
        <v>3.6363630190910137E-4</v>
      </c>
      <c r="V63" s="68">
        <f t="shared" si="88"/>
        <v>1.9909087529523299</v>
      </c>
      <c r="W63" s="69">
        <f>1/SUM(1/W64,1/W65,1/W66,1/W67,1/W68,1/W69,1/W70,1/W71,1/W72,1/W73,1/W74,1/W75,1/W76)</f>
        <v>3.6356989644856284E-4</v>
      </c>
      <c r="X63" s="70">
        <f>SUM(X64:X76)</f>
        <v>68750.011670312495</v>
      </c>
      <c r="Y63" s="70">
        <f>SUM(Y64:Y76)</f>
        <v>12.557079757134705</v>
      </c>
      <c r="Z63" s="70">
        <f t="shared" si="12"/>
        <v>68762.568750069637</v>
      </c>
    </row>
    <row r="64" spans="1:26" x14ac:dyDescent="0.25">
      <c r="A64" s="71" t="s">
        <v>291</v>
      </c>
      <c r="B64" s="61">
        <v>1</v>
      </c>
      <c r="C64" s="72">
        <f>IFERROR(C25/$B50,0)</f>
        <v>0.72727272727272729</v>
      </c>
      <c r="D64" s="72">
        <f>IFERROR(D25/$B50,0)</f>
        <v>902.50320889537193</v>
      </c>
      <c r="E64" s="72">
        <f>IFERROR(E25/$B50,0)</f>
        <v>1279.2990142387735</v>
      </c>
      <c r="F64" s="72">
        <f t="shared" ref="F64:F76" si="89">IF(AND(C64&lt;&gt;0,D64&lt;&gt;0,E64&lt;&gt;0),1/((1/C64)+(1/D64)+(1/E64)),IF(AND(C64&lt;&gt;0,D64&lt;&gt;0,E64=0), 1/((1/C64)+(1/D64)),IF(AND(C64&lt;&gt;0,D64=0,E64&lt;&gt;0),1/((1/C64)+(1/E64)),IF(AND(C64=0,D64&lt;&gt;0,E64&lt;&gt;0),1/((1/D64)+(1/E64)),IF(AND(C64&lt;&gt;0,D64=0,E64=0),1/((1/C64)),IF(AND(C64=0,D64&lt;&gt;0,E64=0),1/((1/D64)),IF(AND(C64=0,D64=0,E64&lt;&gt;0),1/((1/E64)),IF(AND(C64=0,D64=0,E64=0),0))))))))</f>
        <v>0.72627458440391857</v>
      </c>
      <c r="G64" s="73">
        <f>IFERROR(up_RadSpec!$G$25*G25,".")*$B$64</f>
        <v>34.375</v>
      </c>
      <c r="H64" s="73">
        <f>IFERROR(up_RadSpec!$F$25*H25,".")*$B$64</f>
        <v>2.7700732533238313E-2</v>
      </c>
      <c r="I64" s="73">
        <f>IFERROR(up_RadSpec!$E$25*I25,".")*$B$64</f>
        <v>1.9541952054794517E-2</v>
      </c>
      <c r="J64" s="73">
        <f t="shared" si="8"/>
        <v>34.422242684588035</v>
      </c>
      <c r="K64" s="72">
        <f t="shared" ref="K64:O64" si="90">IFERROR(K25/$B50,0)</f>
        <v>1279.2990142387735</v>
      </c>
      <c r="L64" s="72">
        <f t="shared" si="90"/>
        <v>2290.9590638404188</v>
      </c>
      <c r="M64" s="72">
        <f t="shared" si="90"/>
        <v>1643.3173568005034</v>
      </c>
      <c r="N64" s="72">
        <f t="shared" si="90"/>
        <v>1467.4410335427285</v>
      </c>
      <c r="O64" s="72">
        <f t="shared" si="90"/>
        <v>4107.4380165289249</v>
      </c>
      <c r="P64" s="73">
        <f>IFERROR(up_RadSpec!$E$25*P25,".")*$B$64</f>
        <v>1.9541952054794517E-2</v>
      </c>
      <c r="Q64" s="73">
        <f>IFERROR(up_RadSpec!$K$25*Q25,".")*$B$64</f>
        <v>1.0912460372858684E-2</v>
      </c>
      <c r="R64" s="73">
        <f>IFERROR(up_RadSpec!$L$25*R25,".")*$B$64</f>
        <v>1.5213129646895692E-2</v>
      </c>
      <c r="S64" s="73">
        <f>IFERROR(up_RadSpec!$M$25*S25,".")*$B$64</f>
        <v>1.7036459679503749E-2</v>
      </c>
      <c r="T64" s="73">
        <f>IFERROR(up_RadSpec!$I$25*T25,".")*$B$64</f>
        <v>6.0865191146881308E-3</v>
      </c>
      <c r="U64" s="72">
        <f t="shared" ref="U64:V64" si="91">IFERROR(U25/$B50,0)</f>
        <v>2.9090909090909089E-3</v>
      </c>
      <c r="V64" s="72">
        <f t="shared" si="91"/>
        <v>15.927272727272728</v>
      </c>
      <c r="W64" s="72">
        <f t="shared" ref="W64:W76" si="92">IFERROR(IF(AND(U64&lt;&gt;0,V64&lt;&gt;0),1/((1/U64)+(1/V64)),IF(AND(U64&lt;&gt;0,V64=0),1/((1/U64)),IF(AND(U64=0,V64&lt;&gt;0),1/((1/V64)),IF(AND(U64=0,V64=0),0)))),0)</f>
        <v>2.908559665316422E-3</v>
      </c>
      <c r="X64" s="73">
        <f>IFERROR(up_RadSpec!$F$25*X25,".")*$B$64</f>
        <v>8593.75</v>
      </c>
      <c r="Y64" s="73">
        <f>IFERROR(up_RadSpec!$H$25*Y25,".")*$B$64</f>
        <v>1.5696347031963471</v>
      </c>
      <c r="Z64" s="73">
        <f t="shared" si="12"/>
        <v>8595.3196347031972</v>
      </c>
    </row>
    <row r="65" spans="1:26" x14ac:dyDescent="0.25">
      <c r="A65" s="71" t="s">
        <v>292</v>
      </c>
      <c r="B65" s="61">
        <v>1</v>
      </c>
      <c r="C65" s="72">
        <f>IFERROR(C21/$B51,0)</f>
        <v>0.72727272727272729</v>
      </c>
      <c r="D65" s="72">
        <f>IFERROR(D21/$B51,0)</f>
        <v>902.50320889537193</v>
      </c>
      <c r="E65" s="72">
        <f>IFERROR(E21/$B51,0)</f>
        <v>0</v>
      </c>
      <c r="F65" s="72">
        <f t="shared" si="89"/>
        <v>0.72668713408184593</v>
      </c>
      <c r="G65" s="73">
        <f>IFERROR(up_RadSpec!$G$21*G21,".")*$B$65</f>
        <v>34.375</v>
      </c>
      <c r="H65" s="73">
        <f>IFERROR(up_RadSpec!$F$21*H21,".")*$B$65</f>
        <v>2.7700732533238313E-2</v>
      </c>
      <c r="I65" s="73">
        <f>IFERROR(up_RadSpec!$E$21*I21,".")*$B$65</f>
        <v>0</v>
      </c>
      <c r="J65" s="73">
        <f t="shared" si="8"/>
        <v>34.402700732533241</v>
      </c>
      <c r="K65" s="72">
        <f t="shared" ref="K65:O65" si="93">IFERROR(K21/$B51,0)</f>
        <v>0</v>
      </c>
      <c r="L65" s="72">
        <f t="shared" si="93"/>
        <v>0</v>
      </c>
      <c r="M65" s="72">
        <f t="shared" si="93"/>
        <v>0</v>
      </c>
      <c r="N65" s="72">
        <f t="shared" si="93"/>
        <v>0</v>
      </c>
      <c r="O65" s="72">
        <f t="shared" si="93"/>
        <v>0</v>
      </c>
      <c r="P65" s="73">
        <f>IFERROR(up_RadSpec!$E$21*P21,".")*$B$65</f>
        <v>0</v>
      </c>
      <c r="Q65" s="73">
        <f>IFERROR(up_RadSpec!$K$21*Q21,".")*$B$65</f>
        <v>0</v>
      </c>
      <c r="R65" s="73">
        <f>IFERROR(up_RadSpec!$L$21*R21,".")*$B$65</f>
        <v>0</v>
      </c>
      <c r="S65" s="73">
        <f>IFERROR(up_RadSpec!$M$21*S21,".")*$B$65</f>
        <v>0</v>
      </c>
      <c r="T65" s="73">
        <f>IFERROR(up_RadSpec!$I$21*T21,".")*$B$65</f>
        <v>0</v>
      </c>
      <c r="U65" s="72">
        <f t="shared" ref="U65:V65" si="94">IFERROR(U21/$B51,0)</f>
        <v>2.9090909090909089E-3</v>
      </c>
      <c r="V65" s="72">
        <f t="shared" si="94"/>
        <v>15.927272727272728</v>
      </c>
      <c r="W65" s="72">
        <f t="shared" si="92"/>
        <v>2.908559665316422E-3</v>
      </c>
      <c r="X65" s="73">
        <f>IFERROR(up_RadSpec!$F$21*X21,".")*$B$65</f>
        <v>8593.75</v>
      </c>
      <c r="Y65" s="73">
        <f>IFERROR(up_RadSpec!$H$21*Y21,".")*$B$65</f>
        <v>1.5696347031963471</v>
      </c>
      <c r="Z65" s="73">
        <f t="shared" si="12"/>
        <v>8595.3196347031972</v>
      </c>
    </row>
    <row r="66" spans="1:26" x14ac:dyDescent="0.25">
      <c r="A66" s="71" t="s">
        <v>293</v>
      </c>
      <c r="B66" s="61">
        <v>0.99980000000000002</v>
      </c>
      <c r="C66" s="72">
        <f>IFERROR(C17/$B52,0)</f>
        <v>0.72741821091491021</v>
      </c>
      <c r="D66" s="72">
        <f>IFERROR(D17/$B52,0)</f>
        <v>902.68374564450085</v>
      </c>
      <c r="E66" s="72">
        <f>IFERROR(E17/$B52,0)</f>
        <v>1758.557142361175</v>
      </c>
      <c r="F66" s="72">
        <f t="shared" si="89"/>
        <v>0.72653221620976838</v>
      </c>
      <c r="G66" s="73">
        <f>IFERROR(up_RadSpec!$G$17*G17,".")*$B$66</f>
        <v>34.368124999999999</v>
      </c>
      <c r="H66" s="73">
        <f>IFERROR(up_RadSpec!$F$17*H17,".")*$B$66</f>
        <v>2.7695192386731668E-2</v>
      </c>
      <c r="I66" s="73">
        <f>IFERROR(up_RadSpec!$E$17*I17,".")*$B$66</f>
        <v>1.4216199973139948E-2</v>
      </c>
      <c r="J66" s="73">
        <f t="shared" si="8"/>
        <v>34.410036392359871</v>
      </c>
      <c r="K66" s="72">
        <f t="shared" ref="K66:O66" si="95">IFERROR(K17/$B52,0)</f>
        <v>1758.557142361175</v>
      </c>
      <c r="L66" s="72">
        <f t="shared" si="95"/>
        <v>3073.4463801981829</v>
      </c>
      <c r="M66" s="72">
        <f t="shared" si="95"/>
        <v>2315.578842648963</v>
      </c>
      <c r="N66" s="72">
        <f t="shared" si="95"/>
        <v>2059.0855862606459</v>
      </c>
      <c r="O66" s="72">
        <f t="shared" si="95"/>
        <v>5889.1415779615836</v>
      </c>
      <c r="P66" s="73">
        <f>IFERROR(up_RadSpec!$E$17*P17,".")*$B$66</f>
        <v>1.4216199973139948E-2</v>
      </c>
      <c r="Q66" s="73">
        <f>IFERROR(up_RadSpec!$K$17*Q17,".")*$B$66</f>
        <v>8.1341910374853974E-3</v>
      </c>
      <c r="R66" s="73">
        <f>IFERROR(up_RadSpec!$L$17*R17,".")*$B$66</f>
        <v>1.0796436527896691E-2</v>
      </c>
      <c r="S66" s="73">
        <f>IFERROR(up_RadSpec!$M$17*S17,".")*$B$66</f>
        <v>1.2141311738964999E-2</v>
      </c>
      <c r="T66" s="73">
        <f>IFERROR(up_RadSpec!$I$17*T17,".")*$B$66</f>
        <v>4.2451008638602437E-3</v>
      </c>
      <c r="U66" s="72">
        <f t="shared" ref="U66:V66" si="96">IFERROR(U17/$B52,0)</f>
        <v>2.9096728436596407E-3</v>
      </c>
      <c r="V66" s="72">
        <f t="shared" si="96"/>
        <v>15.930458819036534</v>
      </c>
      <c r="W66" s="72">
        <f t="shared" si="92"/>
        <v>2.9091414936151449E-3</v>
      </c>
      <c r="X66" s="73">
        <f>IFERROR(up_RadSpec!$F$17*X17,".")*$B$66</f>
        <v>8592.03125</v>
      </c>
      <c r="Y66" s="73">
        <f>IFERROR(up_RadSpec!$H$17*Y17,".")*$B$66</f>
        <v>1.569320776255708</v>
      </c>
      <c r="Z66" s="73">
        <f t="shared" si="12"/>
        <v>8593.6005707762561</v>
      </c>
    </row>
    <row r="67" spans="1:26" x14ac:dyDescent="0.25">
      <c r="A67" s="71" t="s">
        <v>294</v>
      </c>
      <c r="B67" s="61">
        <v>2.0000000000000001E-4</v>
      </c>
      <c r="C67" s="72">
        <f>IFERROR(C5/$B53,0)</f>
        <v>3636.3636363636365</v>
      </c>
      <c r="D67" s="72">
        <f>IFERROR(D5/$B53,0)</f>
        <v>4512516.0444768593</v>
      </c>
      <c r="E67" s="72">
        <f>IFERROR(E5/$B53,0)</f>
        <v>0</v>
      </c>
      <c r="F67" s="72">
        <f t="shared" si="89"/>
        <v>3633.4356704092297</v>
      </c>
      <c r="G67" s="73">
        <f>IFERROR(up_RadSpec!$G$5*G5,".")*$B$67</f>
        <v>6.875E-3</v>
      </c>
      <c r="H67" s="73">
        <f>IFERROR(up_RadSpec!$F$5*H5,".")*$B$67</f>
        <v>5.540146506647663E-6</v>
      </c>
      <c r="I67" s="73">
        <f>IFERROR(up_RadSpec!$E$5*I5,".")*$B$67</f>
        <v>0</v>
      </c>
      <c r="J67" s="73">
        <f t="shared" si="8"/>
        <v>6.8805401465066481E-3</v>
      </c>
      <c r="K67" s="72">
        <f t="shared" ref="K67:O67" si="97">IFERROR(K5/$B53,0)</f>
        <v>0</v>
      </c>
      <c r="L67" s="72">
        <f t="shared" si="97"/>
        <v>0</v>
      </c>
      <c r="M67" s="72">
        <f t="shared" si="97"/>
        <v>0</v>
      </c>
      <c r="N67" s="72">
        <f t="shared" si="97"/>
        <v>0</v>
      </c>
      <c r="O67" s="72">
        <f t="shared" si="97"/>
        <v>0</v>
      </c>
      <c r="P67" s="73">
        <f>IFERROR(up_RadSpec!$E$5*P5,".")*$B$67</f>
        <v>0</v>
      </c>
      <c r="Q67" s="73">
        <f>IFERROR(up_RadSpec!$K$5*Q5,".")*$B$67</f>
        <v>0</v>
      </c>
      <c r="R67" s="73">
        <f>IFERROR(up_RadSpec!$L$5*R5,".")*$B$67</f>
        <v>0</v>
      </c>
      <c r="S67" s="73">
        <f>IFERROR(up_RadSpec!$M$5*S5,".")*$B$67</f>
        <v>0</v>
      </c>
      <c r="T67" s="73">
        <f>IFERROR(up_RadSpec!$I$5*T5,".")*$B$67</f>
        <v>0</v>
      </c>
      <c r="U67" s="72">
        <f t="shared" ref="U67:V67" si="98">IFERROR(U5/$B53,0)</f>
        <v>14.545454545454543</v>
      </c>
      <c r="V67" s="72">
        <f t="shared" si="98"/>
        <v>79636.363636363632</v>
      </c>
      <c r="W67" s="72">
        <f t="shared" si="92"/>
        <v>14.54279832658211</v>
      </c>
      <c r="X67" s="73">
        <f>IFERROR(up_RadSpec!$F$5*X5,".")*$B$67</f>
        <v>1.71875</v>
      </c>
      <c r="Y67" s="73">
        <f>IFERROR(up_RadSpec!$H$5*Y5,".")*$B$67</f>
        <v>3.1392694063926945E-4</v>
      </c>
      <c r="Z67" s="73">
        <f t="shared" si="12"/>
        <v>1.7190639269406394</v>
      </c>
    </row>
    <row r="68" spans="1:26" x14ac:dyDescent="0.25">
      <c r="A68" s="71" t="s">
        <v>295</v>
      </c>
      <c r="B68" s="61">
        <v>0.99999979999999999</v>
      </c>
      <c r="C68" s="72">
        <f>IFERROR(C9/$B54,0)</f>
        <v>0.72727287272730179</v>
      </c>
      <c r="D68" s="72">
        <f>IFERROR(D9/$B54,0)</f>
        <v>902.50338939604978</v>
      </c>
      <c r="E68" s="72">
        <f>IFERROR(E9/$B54,0)</f>
        <v>650.05466263427218</v>
      </c>
      <c r="F68" s="72">
        <f t="shared" si="89"/>
        <v>0.72587583268355893</v>
      </c>
      <c r="G68" s="73">
        <f>IFERROR(up_RadSpec!$G$9*G9,".")*$B$68</f>
        <v>34.374993125000003</v>
      </c>
      <c r="H68" s="73">
        <f>IFERROR(up_RadSpec!$F$9*H9,".")*$B$68</f>
        <v>2.7700726993091805E-2</v>
      </c>
      <c r="I68" s="73">
        <f>IFERROR(up_RadSpec!$E$9*I9,".")*$B$68</f>
        <v>3.8458304258122473E-2</v>
      </c>
      <c r="J68" s="73">
        <f t="shared" si="8"/>
        <v>34.441152156251214</v>
      </c>
      <c r="K68" s="72">
        <f t="shared" ref="K68:O68" si="99">IFERROR(K9/$B54,0)</f>
        <v>650.05466263427218</v>
      </c>
      <c r="L68" s="72">
        <f t="shared" si="99"/>
        <v>1331.4207208295993</v>
      </c>
      <c r="M68" s="72">
        <f t="shared" si="99"/>
        <v>936.81367295272958</v>
      </c>
      <c r="N68" s="72">
        <f t="shared" si="99"/>
        <v>772.23155940498953</v>
      </c>
      <c r="O68" s="72">
        <f t="shared" si="99"/>
        <v>2358.3182102630717</v>
      </c>
      <c r="P68" s="73">
        <f>IFERROR(up_RadSpec!$E$9*P9,".")*$B$68</f>
        <v>3.8458304258122473E-2</v>
      </c>
      <c r="Q68" s="73">
        <f>IFERROR(up_RadSpec!$K$9*Q9,".")*$B$68</f>
        <v>1.8776934750138686E-2</v>
      </c>
      <c r="R68" s="73">
        <f>IFERROR(up_RadSpec!$L$9*R9,".")*$B$68</f>
        <v>2.668620316055257E-2</v>
      </c>
      <c r="S68" s="73">
        <f>IFERROR(up_RadSpec!$M$9*S9,".")*$B$68</f>
        <v>3.2373709278681509E-2</v>
      </c>
      <c r="T68" s="73">
        <f>IFERROR(up_RadSpec!$I$9*T9,".")*$B$68</f>
        <v>1.0600774692407281E-2</v>
      </c>
      <c r="U68" s="72">
        <f t="shared" ref="U68:V68" si="100">IFERROR(U9/$B54,0)</f>
        <v>2.9090914909092073E-3</v>
      </c>
      <c r="V68" s="72">
        <f t="shared" si="100"/>
        <v>15.927275912727911</v>
      </c>
      <c r="W68" s="72">
        <f t="shared" si="92"/>
        <v>2.9085602470284716E-3</v>
      </c>
      <c r="X68" s="73">
        <f>IFERROR(up_RadSpec!$F$9*X9,".")*$B$68</f>
        <v>8593.7482812500002</v>
      </c>
      <c r="Y68" s="73">
        <f>IFERROR(up_RadSpec!$H$9*Y9,".")*$B$68</f>
        <v>1.5696343892694065</v>
      </c>
      <c r="Z68" s="73">
        <f t="shared" si="12"/>
        <v>8595.3179156392689</v>
      </c>
    </row>
    <row r="69" spans="1:26" x14ac:dyDescent="0.25">
      <c r="A69" s="71" t="s">
        <v>296</v>
      </c>
      <c r="B69" s="61">
        <v>1.9999999999999999E-7</v>
      </c>
      <c r="C69" s="72">
        <f>IFERROR(C24/$B55,0)</f>
        <v>3636363.6363636367</v>
      </c>
      <c r="D69" s="72">
        <f>IFERROR(D24/$B55,0)</f>
        <v>4512516044.47686</v>
      </c>
      <c r="E69" s="72">
        <f>IFERROR(E24/$B55,0)</f>
        <v>5735920284.4475679</v>
      </c>
      <c r="F69" s="72">
        <f t="shared" si="89"/>
        <v>3631135.5168755627</v>
      </c>
      <c r="G69" s="73">
        <f>IFERROR(up_RadSpec!$G$24*G24,".")*$B$69</f>
        <v>6.8749999999999994E-6</v>
      </c>
      <c r="H69" s="73">
        <f>IFERROR(up_RadSpec!$F$24*H24,".")*$B$69</f>
        <v>5.5401465066476625E-9</v>
      </c>
      <c r="I69" s="73">
        <f>IFERROR(up_RadSpec!$E$24*I24,".")*$B$69</f>
        <v>4.358498507691128E-9</v>
      </c>
      <c r="J69" s="73">
        <f t="shared" si="8"/>
        <v>6.8848986450143377E-6</v>
      </c>
      <c r="K69" s="72">
        <f t="shared" ref="K69:O69" si="101">IFERROR(K24/$B55,0)</f>
        <v>5735920284.4475679</v>
      </c>
      <c r="L69" s="72">
        <f t="shared" si="101"/>
        <v>10399309302.827545</v>
      </c>
      <c r="M69" s="72">
        <f t="shared" si="101"/>
        <v>7342584350.3879166</v>
      </c>
      <c r="N69" s="72">
        <f t="shared" si="101"/>
        <v>6131534003.415741</v>
      </c>
      <c r="O69" s="72">
        <f t="shared" si="101"/>
        <v>17283716283.716278</v>
      </c>
      <c r="P69" s="73">
        <f>IFERROR(up_RadSpec!$E$24*P24,".")*$B$69</f>
        <v>4.358498507691128E-9</v>
      </c>
      <c r="Q69" s="73">
        <f>IFERROR(up_RadSpec!$K$24*Q24,".")*$B$69</f>
        <v>2.4040058115400581E-9</v>
      </c>
      <c r="R69" s="73">
        <f>IFERROR(up_RadSpec!$L$24*R24,".")*$B$69</f>
        <v>3.4047957513323253E-9</v>
      </c>
      <c r="S69" s="73">
        <f>IFERROR(up_RadSpec!$M$24*S24,".")*$B$69</f>
        <v>4.0772831050228309E-9</v>
      </c>
      <c r="T69" s="73">
        <f>IFERROR(up_RadSpec!$I$24*T24,".")*$B$69</f>
        <v>1.4464481821860014E-9</v>
      </c>
      <c r="U69" s="72">
        <f t="shared" ref="U69:V69" si="102">IFERROR(U24/$B55,0)</f>
        <v>14545.454545454546</v>
      </c>
      <c r="V69" s="72">
        <f t="shared" si="102"/>
        <v>79636363.63636364</v>
      </c>
      <c r="W69" s="72">
        <f t="shared" si="92"/>
        <v>14542.798326582111</v>
      </c>
      <c r="X69" s="73">
        <f>IFERROR(up_RadSpec!$F$24*X24,".")*$B$69</f>
        <v>1.71875E-3</v>
      </c>
      <c r="Y69" s="73">
        <f>IFERROR(up_RadSpec!$H$24*Y24,".")*$B$69</f>
        <v>3.1392694063926939E-7</v>
      </c>
      <c r="Z69" s="73">
        <f t="shared" si="12"/>
        <v>1.7190639269406393E-3</v>
      </c>
    </row>
    <row r="70" spans="1:26" x14ac:dyDescent="0.25">
      <c r="A70" s="71" t="s">
        <v>297</v>
      </c>
      <c r="B70" s="61">
        <v>0.99979000004200003</v>
      </c>
      <c r="C70" s="72">
        <f>IFERROR(C20/$B56,0)</f>
        <v>0.72742548659436024</v>
      </c>
      <c r="D70" s="72">
        <f>IFERROR(D20/$B56,0)</f>
        <v>902.69277434007017</v>
      </c>
      <c r="E70" s="72">
        <f>IFERROR(E20/$B56,0)</f>
        <v>898.67401056842016</v>
      </c>
      <c r="F70" s="72">
        <f t="shared" si="89"/>
        <v>0.72625238375382384</v>
      </c>
      <c r="G70" s="73">
        <f>IFERROR(up_RadSpec!$G$20*G20,".")*$B$70</f>
        <v>34.367781251443752</v>
      </c>
      <c r="H70" s="73">
        <f>IFERROR(up_RadSpec!$F$20*H20,".")*$B$70</f>
        <v>2.7694915380569764E-2</v>
      </c>
      <c r="I70" s="73">
        <f>IFERROR(up_RadSpec!$E$20*I20,".")*$B$70</f>
        <v>2.7818763763054921E-2</v>
      </c>
      <c r="J70" s="73">
        <f t="shared" si="8"/>
        <v>34.423294930587382</v>
      </c>
      <c r="K70" s="72">
        <f t="shared" ref="K70:O70" si="103">IFERROR(K20/$B56,0)</f>
        <v>898.67401056842016</v>
      </c>
      <c r="L70" s="72">
        <f t="shared" si="103"/>
        <v>1772.2702620115083</v>
      </c>
      <c r="M70" s="72">
        <f t="shared" si="103"/>
        <v>1240.0206440434083</v>
      </c>
      <c r="N70" s="72">
        <f t="shared" si="103"/>
        <v>1041.2168729683981</v>
      </c>
      <c r="O70" s="72">
        <f t="shared" si="103"/>
        <v>3019.880694065439</v>
      </c>
      <c r="P70" s="73">
        <f>IFERROR(up_RadSpec!$E$20*P20,".")*$B$70</f>
        <v>2.7818763763054921E-2</v>
      </c>
      <c r="Q70" s="73">
        <f>IFERROR(up_RadSpec!$K$20*Q20,".")*$B$70</f>
        <v>1.4106200694032555E-2</v>
      </c>
      <c r="R70" s="73">
        <f>IFERROR(up_RadSpec!$L$20*R20,".")*$B$70</f>
        <v>2.0160954674497217E-2</v>
      </c>
      <c r="S70" s="73">
        <f>IFERROR(up_RadSpec!$M$20*S20,".")*$B$70</f>
        <v>2.4010367723611377E-2</v>
      </c>
      <c r="T70" s="73">
        <f>IFERROR(up_RadSpec!$I$20*T20,".")*$B$70</f>
        <v>8.2784727387174954E-3</v>
      </c>
      <c r="U70" s="72">
        <f t="shared" ref="U70:V70" si="104">IFERROR(U20/$B56,0)</f>
        <v>2.9097019463774406E-3</v>
      </c>
      <c r="V70" s="72">
        <f t="shared" si="104"/>
        <v>15.930618156416489</v>
      </c>
      <c r="W70" s="72">
        <f t="shared" si="92"/>
        <v>2.909170591018351E-3</v>
      </c>
      <c r="X70" s="73">
        <f>IFERROR(up_RadSpec!$F$20*X20,".")*$B$70</f>
        <v>8591.9453128609384</v>
      </c>
      <c r="Y70" s="73">
        <f>IFERROR(up_RadSpec!$H$20*Y20,".")*$B$70</f>
        <v>1.5693050799746007</v>
      </c>
      <c r="Z70" s="73">
        <f t="shared" si="12"/>
        <v>8593.514617940913</v>
      </c>
    </row>
    <row r="71" spans="1:26" x14ac:dyDescent="0.25">
      <c r="A71" s="71" t="s">
        <v>298</v>
      </c>
      <c r="B71" s="61">
        <v>2.0999995799999999E-4</v>
      </c>
      <c r="C71" s="72">
        <f>IFERROR(C29/$B57,0)</f>
        <v>3463.2041558442947</v>
      </c>
      <c r="D71" s="72">
        <f>IFERROR(D29/$B57,0)</f>
        <v>4297635.1876002373</v>
      </c>
      <c r="E71" s="72">
        <f>IFERROR(E29/$B57,0)</f>
        <v>3367398.3031723741</v>
      </c>
      <c r="F71" s="72">
        <f t="shared" si="89"/>
        <v>3456.8632644230061</v>
      </c>
      <c r="G71" s="73">
        <f>IFERROR(up_RadSpec!$G$29*G29,".")*$B$71</f>
        <v>7.2187485562499997E-3</v>
      </c>
      <c r="H71" s="73">
        <f>IFERROR(up_RadSpec!$F$29*H29,".")*$B$71</f>
        <v>5.8171526685492786E-6</v>
      </c>
      <c r="I71" s="73">
        <f>IFERROR(up_RadSpec!$E$29*I29,".")*$B$71</f>
        <v>7.424129179030554E-6</v>
      </c>
      <c r="J71" s="73">
        <f t="shared" si="8"/>
        <v>7.2319898380975804E-3</v>
      </c>
      <c r="K71" s="72">
        <f t="shared" ref="K71:O71" si="105">IFERROR(K29/$B57,0)</f>
        <v>3367398.3031723741</v>
      </c>
      <c r="L71" s="72">
        <f t="shared" si="105"/>
        <v>6719527.4318526238</v>
      </c>
      <c r="M71" s="72">
        <f t="shared" si="105"/>
        <v>4786962.764058793</v>
      </c>
      <c r="N71" s="72">
        <f t="shared" si="105"/>
        <v>4060580.232695464</v>
      </c>
      <c r="O71" s="72">
        <f t="shared" si="105"/>
        <v>12066118.115702963</v>
      </c>
      <c r="P71" s="73">
        <f>IFERROR(up_RadSpec!$E$29*P29,".")*$B$71</f>
        <v>7.424129179030554E-6</v>
      </c>
      <c r="Q71" s="73">
        <f>IFERROR(up_RadSpec!$K$29*Q29,".")*$B$71</f>
        <v>3.7204997306049114E-6</v>
      </c>
      <c r="R71" s="73">
        <f>IFERROR(up_RadSpec!$L$29*R29,".")*$B$71</f>
        <v>5.2225181669896432E-6</v>
      </c>
      <c r="S71" s="73">
        <f>IFERROR(up_RadSpec!$M$29*S29,".")*$B$71</f>
        <v>6.1567555785998311E-6</v>
      </c>
      <c r="T71" s="73">
        <f>IFERROR(up_RadSpec!$I$29*T29,".")*$B$71</f>
        <v>2.0719173938356165E-6</v>
      </c>
      <c r="U71" s="72">
        <f t="shared" ref="U71:V71" si="106">IFERROR(U29/$B57,0)</f>
        <v>13.852816623377178</v>
      </c>
      <c r="V71" s="72">
        <f t="shared" si="106"/>
        <v>75844.17101299006</v>
      </c>
      <c r="W71" s="72">
        <f t="shared" si="92"/>
        <v>13.850286890611768</v>
      </c>
      <c r="X71" s="73">
        <f>IFERROR(up_RadSpec!$F$29*X29,".")*$B$71</f>
        <v>1.8046871390624999</v>
      </c>
      <c r="Y71" s="73">
        <f>IFERROR(up_RadSpec!$H$29*Y29,".")*$B$71</f>
        <v>3.2962322174657534E-4</v>
      </c>
      <c r="Z71" s="73">
        <f t="shared" si="12"/>
        <v>1.8050167622842466</v>
      </c>
    </row>
    <row r="72" spans="1:26" x14ac:dyDescent="0.25">
      <c r="A72" s="71" t="s">
        <v>299</v>
      </c>
      <c r="B72" s="61">
        <v>1</v>
      </c>
      <c r="C72" s="72">
        <f>IFERROR(C16/$B58,0)</f>
        <v>0.72727272727272729</v>
      </c>
      <c r="D72" s="72">
        <f>IFERROR(D16/$B58,0)</f>
        <v>902.50320889537193</v>
      </c>
      <c r="E72" s="72">
        <f>IFERROR(E16/$B58,0)</f>
        <v>19123655.075627644</v>
      </c>
      <c r="F72" s="72">
        <f t="shared" si="89"/>
        <v>0.7266871064681828</v>
      </c>
      <c r="G72" s="73">
        <f>IFERROR(up_RadSpec!$G$16*G16,".")*$B$72</f>
        <v>34.375</v>
      </c>
      <c r="H72" s="73">
        <f>IFERROR(up_RadSpec!$F$16*H16,".")*$B$72</f>
        <v>2.7700732533238313E-2</v>
      </c>
      <c r="I72" s="73">
        <f>IFERROR(up_RadSpec!$E$16*I16,".")*$B$72</f>
        <v>1.3072814742335284E-6</v>
      </c>
      <c r="J72" s="73">
        <f t="shared" si="8"/>
        <v>34.402702039814713</v>
      </c>
      <c r="K72" s="72">
        <f t="shared" ref="K72:O72" si="107">IFERROR(K16/$B58,0)</f>
        <v>19123655.075627644</v>
      </c>
      <c r="L72" s="72">
        <f t="shared" si="107"/>
        <v>34058573.540280879</v>
      </c>
      <c r="M72" s="72">
        <f t="shared" si="107"/>
        <v>20460345.140494447</v>
      </c>
      <c r="N72" s="72">
        <f t="shared" si="107"/>
        <v>20566062.345115442</v>
      </c>
      <c r="O72" s="72">
        <f t="shared" si="107"/>
        <v>796363636.36363637</v>
      </c>
      <c r="P72" s="73">
        <f>IFERROR(up_RadSpec!$E$16*P16,".")*$B$72</f>
        <v>1.3072814742335284E-6</v>
      </c>
      <c r="Q72" s="73">
        <f>IFERROR(up_RadSpec!$K$16*Q16,".")*$B$72</f>
        <v>7.3402956734029557E-7</v>
      </c>
      <c r="R72" s="73">
        <f>IFERROR(up_RadSpec!$L$16*R16,".")*$B$72</f>
        <v>1.2218757713192641E-6</v>
      </c>
      <c r="S72" s="73">
        <f>IFERROR(up_RadSpec!$M$16*S16,".")*$B$72</f>
        <v>1.2155948756976148E-6</v>
      </c>
      <c r="T72" s="73">
        <f>IFERROR(up_RadSpec!$I$16*T16,".")*$B$72</f>
        <v>3.1392694063926937E-8</v>
      </c>
      <c r="U72" s="72">
        <f t="shared" ref="U72:V72" si="108">IFERROR(U16/$B58,0)</f>
        <v>2.9090909090909089E-3</v>
      </c>
      <c r="V72" s="72">
        <f t="shared" si="108"/>
        <v>15.927272727272728</v>
      </c>
      <c r="W72" s="72">
        <f t="shared" si="92"/>
        <v>2.908559665316422E-3</v>
      </c>
      <c r="X72" s="73">
        <f>IFERROR(up_RadSpec!$F$16*X16,".")*$B$72</f>
        <v>8593.75</v>
      </c>
      <c r="Y72" s="73">
        <f>IFERROR(up_RadSpec!$H$16*Y16,".")*$B$72</f>
        <v>1.5696347031963471</v>
      </c>
      <c r="Z72" s="73">
        <f t="shared" si="12"/>
        <v>8595.3196347031972</v>
      </c>
    </row>
    <row r="73" spans="1:26" x14ac:dyDescent="0.25">
      <c r="A73" s="71" t="s">
        <v>300</v>
      </c>
      <c r="B73" s="61">
        <v>1</v>
      </c>
      <c r="C73" s="72">
        <f>IFERROR(C7/$B59,0)</f>
        <v>0.72727272727272729</v>
      </c>
      <c r="D73" s="72">
        <f>IFERROR(D7/$B59,0)</f>
        <v>902.50320889537193</v>
      </c>
      <c r="E73" s="72">
        <f>IFERROR(E7/$B59,0)</f>
        <v>2296.0849369608486</v>
      </c>
      <c r="F73" s="72">
        <f t="shared" si="89"/>
        <v>0.72645721788615092</v>
      </c>
      <c r="G73" s="73">
        <f>IFERROR(up_RadSpec!$G$7*G7,".")*$B$73</f>
        <v>34.375</v>
      </c>
      <c r="H73" s="73">
        <f>IFERROR(up_RadSpec!$F$7*H7,".")*$B$73</f>
        <v>2.7700732533238313E-2</v>
      </c>
      <c r="I73" s="73">
        <f>IFERROR(up_RadSpec!$E$7*I7,".")*$B$73</f>
        <v>1.0888098953817702E-2</v>
      </c>
      <c r="J73" s="73">
        <f t="shared" si="8"/>
        <v>34.413588831487061</v>
      </c>
      <c r="K73" s="72">
        <f t="shared" ref="K73:O73" si="109">IFERROR(K7/$B59,0)</f>
        <v>2296.0849369608486</v>
      </c>
      <c r="L73" s="72">
        <f t="shared" si="109"/>
        <v>3652.7883880825075</v>
      </c>
      <c r="M73" s="72">
        <f t="shared" si="109"/>
        <v>2676.136363636364</v>
      </c>
      <c r="N73" s="72">
        <f t="shared" si="109"/>
        <v>2461.783991950872</v>
      </c>
      <c r="O73" s="72">
        <f t="shared" si="109"/>
        <v>6251.0591013264784</v>
      </c>
      <c r="P73" s="73">
        <f>IFERROR(up_RadSpec!$E$7*P7,".")*$B$73</f>
        <v>1.0888098953817702E-2</v>
      </c>
      <c r="Q73" s="73">
        <f>IFERROR(up_RadSpec!$K$7*Q7,".")*$B$73</f>
        <v>6.8440865837080377E-3</v>
      </c>
      <c r="R73" s="73">
        <f>IFERROR(up_RadSpec!$L$7*R7,".")*$B$73</f>
        <v>9.3418259023354561E-3</v>
      </c>
      <c r="S73" s="73">
        <f>IFERROR(up_RadSpec!$M$7*S7,".")*$B$73</f>
        <v>1.0155237048311633E-2</v>
      </c>
      <c r="T73" s="73">
        <f>IFERROR(up_RadSpec!$I$7*T7,".")*$B$73</f>
        <v>3.9993222899932243E-3</v>
      </c>
      <c r="U73" s="72">
        <f t="shared" ref="U73:V73" si="110">IFERROR(U7/$B59,0)</f>
        <v>2.9090909090909089E-3</v>
      </c>
      <c r="V73" s="72">
        <f t="shared" si="110"/>
        <v>15.927272727272728</v>
      </c>
      <c r="W73" s="72">
        <f t="shared" si="92"/>
        <v>2.908559665316422E-3</v>
      </c>
      <c r="X73" s="73">
        <f>IFERROR(up_RadSpec!$F$7*X7,".")*$B$73</f>
        <v>8593.75</v>
      </c>
      <c r="Y73" s="73">
        <f>IFERROR(up_RadSpec!$H$7*Y7,".")*$B$73</f>
        <v>1.5696347031963471</v>
      </c>
      <c r="Z73" s="73">
        <f t="shared" si="12"/>
        <v>8595.3196347031972</v>
      </c>
    </row>
    <row r="74" spans="1:26" x14ac:dyDescent="0.25">
      <c r="A74" s="71" t="s">
        <v>301</v>
      </c>
      <c r="B74" s="61">
        <v>1.9000000000000001E-8</v>
      </c>
      <c r="C74" s="72">
        <f>IFERROR(C12/$B60,0)</f>
        <v>38277511.961722486</v>
      </c>
      <c r="D74" s="72">
        <f>IFERROR(D12/$B60,0)</f>
        <v>47500168889.230095</v>
      </c>
      <c r="E74" s="72">
        <f>IFERROR(E12/$B60,0)</f>
        <v>93792181998.736099</v>
      </c>
      <c r="F74" s="72">
        <f t="shared" si="89"/>
        <v>38231101.341965586</v>
      </c>
      <c r="G74" s="73">
        <f>IFERROR(up_RadSpec!$G$12*G12,".")*$B$74</f>
        <v>6.531250000000001E-7</v>
      </c>
      <c r="H74" s="73">
        <f>IFERROR(up_RadSpec!$F$12*H12,".")*$B$74</f>
        <v>5.2631391813152804E-10</v>
      </c>
      <c r="I74" s="73">
        <f>IFERROR(up_RadSpec!$E$12*I12,".")*$B$74</f>
        <v>2.6654673627634429E-10</v>
      </c>
      <c r="J74" s="73">
        <f t="shared" si="8"/>
        <v>6.539178606544079E-7</v>
      </c>
      <c r="K74" s="72">
        <f t="shared" ref="K74:O74" si="111">IFERROR(K12/$B60,0)</f>
        <v>93792181998.736099</v>
      </c>
      <c r="L74" s="72">
        <f t="shared" si="111"/>
        <v>168269190026.55902</v>
      </c>
      <c r="M74" s="72">
        <f t="shared" si="111"/>
        <v>122009909087.05901</v>
      </c>
      <c r="N74" s="72">
        <f t="shared" si="111"/>
        <v>107751766626.9725</v>
      </c>
      <c r="O74" s="72">
        <f t="shared" si="111"/>
        <v>290474563030.95398</v>
      </c>
      <c r="P74" s="73">
        <f>IFERROR(up_RadSpec!$E$12*P12,".")*$B$74</f>
        <v>2.6654673627634429E-10</v>
      </c>
      <c r="Q74" s="73">
        <f>IFERROR(up_RadSpec!$K$12*Q12,".")*$B$74</f>
        <v>1.4857146454472198E-10</v>
      </c>
      <c r="R74" s="73">
        <f>IFERROR(up_RadSpec!$L$12*R12,".")*$B$74</f>
        <v>2.0490139028102619E-10</v>
      </c>
      <c r="S74" s="73">
        <f>IFERROR(up_RadSpec!$M$12*S12,".")*$B$74</f>
        <v>2.3201475746145204E-10</v>
      </c>
      <c r="T74" s="73">
        <f>IFERROR(up_RadSpec!$I$12*T12,".")*$B$74</f>
        <v>8.6066055971090029E-11</v>
      </c>
      <c r="U74" s="72">
        <f t="shared" ref="U74:V74" si="112">IFERROR(U12/$B60,0)</f>
        <v>153110.04784688994</v>
      </c>
      <c r="V74" s="72">
        <f t="shared" si="112"/>
        <v>838277511.96172249</v>
      </c>
      <c r="W74" s="72">
        <f t="shared" si="92"/>
        <v>153082.08764823273</v>
      </c>
      <c r="X74" s="73">
        <f>IFERROR(up_RadSpec!$F$12*X12,".")*$B$74</f>
        <v>1.6328125000000001E-4</v>
      </c>
      <c r="Y74" s="73">
        <f>IFERROR(up_RadSpec!$H$12*Y12,".")*$B$74</f>
        <v>2.9823059360730597E-8</v>
      </c>
      <c r="Z74" s="73">
        <f t="shared" si="12"/>
        <v>1.6331107305936075E-4</v>
      </c>
    </row>
    <row r="75" spans="1:26" x14ac:dyDescent="0.25">
      <c r="A75" s="71" t="s">
        <v>302</v>
      </c>
      <c r="B75" s="61">
        <v>1</v>
      </c>
      <c r="C75" s="72">
        <f>IFERROR(C18/$B61,0)</f>
        <v>0.72727272727272729</v>
      </c>
      <c r="D75" s="72">
        <f>IFERROR(D18/$B61,0)</f>
        <v>902.50320889537193</v>
      </c>
      <c r="E75" s="72">
        <f>IFERROR(E18/$B61,0)</f>
        <v>895.47762454264023</v>
      </c>
      <c r="F75" s="72">
        <f t="shared" si="89"/>
        <v>0.7260978999262413</v>
      </c>
      <c r="G75" s="73">
        <f>IFERROR(up_RadSpec!$G$18*G18,".")*$B$75</f>
        <v>34.375</v>
      </c>
      <c r="H75" s="73">
        <f>IFERROR(up_RadSpec!$F$18*H18,".")*$B$75</f>
        <v>2.7700732533238313E-2</v>
      </c>
      <c r="I75" s="73">
        <f>IFERROR(up_RadSpec!$E$18*I18,".")*$B$75</f>
        <v>2.7918062176895381E-2</v>
      </c>
      <c r="J75" s="73">
        <f t="shared" si="8"/>
        <v>34.430618794710135</v>
      </c>
      <c r="K75" s="72">
        <f t="shared" ref="K75:O75" si="113">IFERROR(K18/$B61,0)</f>
        <v>895.47762454264023</v>
      </c>
      <c r="L75" s="72">
        <f t="shared" si="113"/>
        <v>1771.8902910121046</v>
      </c>
      <c r="M75" s="72">
        <f t="shared" si="113"/>
        <v>1240.8469260888126</v>
      </c>
      <c r="N75" s="72">
        <f t="shared" si="113"/>
        <v>1028.0640881722629</v>
      </c>
      <c r="O75" s="72">
        <f t="shared" si="113"/>
        <v>3011.8881118881113</v>
      </c>
      <c r="P75" s="73">
        <f>IFERROR(up_RadSpec!$E$18*P18,".")*$B$75</f>
        <v>2.7918062176895381E-2</v>
      </c>
      <c r="Q75" s="73">
        <f>IFERROR(up_RadSpec!$K$18*Q18,".")*$B$75</f>
        <v>1.4109225682206314E-2</v>
      </c>
      <c r="R75" s="73">
        <f>IFERROR(up_RadSpec!$L$18*R18,".")*$B$75</f>
        <v>2.0147529461027693E-2</v>
      </c>
      <c r="S75" s="73">
        <f>IFERROR(up_RadSpec!$M$18*S18,".")*$B$75</f>
        <v>2.431755012904506E-2</v>
      </c>
      <c r="T75" s="73">
        <f>IFERROR(up_RadSpec!$I$18*T18,".")*$B$75</f>
        <v>8.3004411423264479E-3</v>
      </c>
      <c r="U75" s="72">
        <f t="shared" ref="U75:V75" si="114">IFERROR(U18/$B61,0)</f>
        <v>2.9090909090909089E-3</v>
      </c>
      <c r="V75" s="72">
        <f t="shared" si="114"/>
        <v>15.927272727272728</v>
      </c>
      <c r="W75" s="72">
        <f t="shared" si="92"/>
        <v>2.908559665316422E-3</v>
      </c>
      <c r="X75" s="73">
        <f>IFERROR(up_RadSpec!$F$18*X18,".")*$B$75</f>
        <v>8593.75</v>
      </c>
      <c r="Y75" s="73">
        <f>IFERROR(up_RadSpec!$H$18*Y18,".")*$B$75</f>
        <v>1.5696347031963471</v>
      </c>
      <c r="Z75" s="73">
        <f t="shared" si="12"/>
        <v>8595.3196347031972</v>
      </c>
    </row>
    <row r="76" spans="1:26" x14ac:dyDescent="0.25">
      <c r="A76" s="71" t="s">
        <v>303</v>
      </c>
      <c r="B76" s="61">
        <v>1.339E-6</v>
      </c>
      <c r="C76" s="72">
        <f>IFERROR(C27/$B62,0)</f>
        <v>543146.17421413539</v>
      </c>
      <c r="D76" s="72">
        <f>IFERROR(D27/$B62,0)</f>
        <v>674012852.05031514</v>
      </c>
      <c r="E76" s="72">
        <f>IFERROR(E27/$B62,0)</f>
        <v>1097525088.2704341</v>
      </c>
      <c r="F76" s="72">
        <f t="shared" si="89"/>
        <v>542440.60967771872</v>
      </c>
      <c r="G76" s="73">
        <f>IFERROR(up_RadSpec!$G$27*G27,".")*$B$76</f>
        <v>4.6028125000000002E-5</v>
      </c>
      <c r="H76" s="73">
        <f>IFERROR(up_RadSpec!$F$27*H27,".")*$B$76</f>
        <v>3.7091280862006102E-8</v>
      </c>
      <c r="I76" s="73">
        <f>IFERROR(up_RadSpec!$E$27*I27,".")*$B$76</f>
        <v>2.2778522575185E-8</v>
      </c>
      <c r="J76" s="73">
        <f t="shared" si="8"/>
        <v>4.6087994803437192E-5</v>
      </c>
      <c r="K76" s="72">
        <f t="shared" ref="K76:O76" si="115">IFERROR(K27/$B62,0)</f>
        <v>1097525088.2704341</v>
      </c>
      <c r="L76" s="72">
        <f t="shared" si="115"/>
        <v>3255446648.39504</v>
      </c>
      <c r="M76" s="72">
        <f t="shared" si="115"/>
        <v>1995833593.362278</v>
      </c>
      <c r="N76" s="72">
        <f t="shared" si="115"/>
        <v>1451891835.2806814</v>
      </c>
      <c r="O76" s="72">
        <f t="shared" si="115"/>
        <v>10182979948.572958</v>
      </c>
      <c r="P76" s="73">
        <f>IFERROR(up_RadSpec!$E$27*P27,".")*$B$76</f>
        <v>2.2778522575185E-8</v>
      </c>
      <c r="Q76" s="73">
        <f>IFERROR(up_RadSpec!$K$27*Q27,".")*$B$76</f>
        <v>7.6794377853881252E-9</v>
      </c>
      <c r="R76" s="73">
        <f>IFERROR(up_RadSpec!$L$27*R27,".")*$B$76</f>
        <v>1.252609440142942E-8</v>
      </c>
      <c r="S76" s="73">
        <f>IFERROR(up_RadSpec!$M$27*S27,".")*$B$76</f>
        <v>1.7218913552996857E-8</v>
      </c>
      <c r="T76" s="73">
        <f>IFERROR(up_RadSpec!$I$27*T27,".")*$B$76</f>
        <v>2.4550770134339215E-9</v>
      </c>
      <c r="U76" s="72">
        <f t="shared" ref="U76:V76" si="116">IFERROR(U27/$B62,0)</f>
        <v>2172.5846968565415</v>
      </c>
      <c r="V76" s="72">
        <f t="shared" si="116"/>
        <v>11894901.215289565</v>
      </c>
      <c r="W76" s="72">
        <f t="shared" si="92"/>
        <v>2172.1879501989711</v>
      </c>
      <c r="X76" s="73">
        <f>IFERROR(up_RadSpec!$F$27*X27,".")*$B$76</f>
        <v>1.1507031250000001E-2</v>
      </c>
      <c r="Y76" s="73">
        <f>IFERROR(up_RadSpec!$H$27*Y27,".")*$B$76</f>
        <v>2.1017408675799087E-6</v>
      </c>
      <c r="Z76" s="73">
        <f t="shared" si="12"/>
        <v>1.1509132990867581E-2</v>
      </c>
    </row>
  </sheetData>
  <sheetProtection algorithmName="SHA-512" hashValue="hhNb1s8hGG80X+sEONDkctPnkQtnjo0MEUqxO/tE3cp8DZE2S7Qg74++k3HaBk7RDFMuY2WX+/fUvTSSVQrlmw==" saltValue="YuemBv81W16bO6jj7nlsNg==" spinCount="100000" sheet="1" objects="1" scenarios="1" formatColumns="0" formatRows="0" autoFilter="0"/>
  <autoFilter ref="A1:Z76" xr:uid="{00000000-0009-0000-0000-000007000000}"/>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9" tint="-0.499984740745262"/>
  </sheetPr>
  <dimension ref="A1:Z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3.5703125" style="2" bestFit="1" customWidth="1"/>
    <col min="12" max="13" width="15.42578125" style="2" bestFit="1" customWidth="1"/>
    <col min="14" max="14" width="16.42578125" style="2" bestFit="1" customWidth="1"/>
    <col min="15" max="15" width="13.85546875"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3.85546875" style="2" bestFit="1" customWidth="1"/>
    <col min="22" max="22" width="14.140625" style="2" bestFit="1" customWidth="1"/>
    <col min="23" max="23" width="13.28515625" style="2" bestFit="1" customWidth="1"/>
    <col min="24" max="24" width="13.42578125" style="2" bestFit="1" customWidth="1"/>
    <col min="25" max="25" width="13.85546875" style="2" bestFit="1" customWidth="1"/>
    <col min="26" max="26" width="13.710937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f>IFERROR((s_DL/(up_RadSpec!G2*s_EF_ow*s_ED_out*s_IRS_ow*(1/1000)))*1,".")</f>
        <v>0.36363636363636365</v>
      </c>
      <c r="D2" s="58">
        <f>IFERROR(IF(A2="H-3",(s_DL/(up_RadSpec!F2*s_EF_ow*s_ED_out*(s_ET_ow_o+s_ET_ow_i)*(1/24)*s_IRA_ow*(1/17)*1000))*1,(s_DL/(up_RadSpec!F2*s_EF_ow*s_ED_out*(s_ET_ow_o+s_ET_ow_i)*(1/24)*s_IRA_ow*(1/s_PEF_wind)*1000))*1),".")</f>
        <v>902.50320889537193</v>
      </c>
      <c r="E2" s="58">
        <f>IFERROR((s_DL/(up_RadSpec!E2*s_EF_ow*(1/365)*s_ED_out*up_RadSpec!O2*(s_ET_ow_o+s_ET_ow_i)*(1/24)*up_RadSpec!T2))*1,".")</f>
        <v>1690.9254955570748</v>
      </c>
      <c r="F2" s="5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0.36341178553811321</v>
      </c>
      <c r="G2" s="65">
        <f t="shared" ref="G2:G30" si="1">s_C*s_EF_ow*s_ED_out*s_IRS_ow*(1/1000)*1</f>
        <v>13.75</v>
      </c>
      <c r="H2" s="65">
        <f t="shared" ref="H2:H30" si="2">s_C*s_EF_ow*s_ED_out*(s_ET_ow_o+s_ET_ow_i)*(1/24)*s_IRA_ow*(1/s_PEF_wind)*1000*1</f>
        <v>5.5401465066476623E-3</v>
      </c>
      <c r="I2" s="65">
        <f>s_C*s_EF_ow*(1/365)*s_ED_out*(s_ET_ow_o+s_ET_ow_i)*(1/24)*up_RadSpec!T2*up_RadSpec!O2*1</f>
        <v>2.9569605598458088E-3</v>
      </c>
      <c r="J2" s="58"/>
      <c r="K2" s="58">
        <f>IFERROR((s_DL/(up_RadSpec!E2*s_EF_ow*(1/365)*s_ED_out*up_RadSpec!O2*(s_ET_ow_o+s_ET_ow_i)*(1/24)*up_RadSpec!T2))*1,".")</f>
        <v>1690.9254955570748</v>
      </c>
      <c r="L2" s="58">
        <f>IFERROR((s_DL/(up_RadSpec!K2*s_EF_ow*(1/365)*s_ED_out*up_RadSpec!P2*(s_ET_ow_o+s_ET_ow_i)*(1/24)*up_RadSpec!U2))*1,".")</f>
        <v>3418.9433603046168</v>
      </c>
      <c r="M2" s="58">
        <f>IFERROR((s_DL/(up_RadSpec!L2*s_EF_ow*(1/365)*s_ED_out*up_RadSpec!Q2*(s_ET_ow_o+s_ET_ow_i)*(1/24)*up_RadSpec!V2))*1,".")</f>
        <v>2322.1070518266774</v>
      </c>
      <c r="N2" s="58">
        <f>IFERROR((s_DL/(up_RadSpec!M2*s_EF_ow*(1/365)*s_ED_out*up_RadSpec!R2*(s_ET_ow_o+s_ET_ow_i)*(1/24)*up_RadSpec!W2))*1,".")</f>
        <v>1930.1841948900772</v>
      </c>
      <c r="O2" s="58">
        <f>IFERROR((s_DL/(up_RadSpec!I2*s_EF_ow*(1/365)*s_ED_out*up_RadSpec!N2*(s_ET_ow_o+s_ET_ow_i)*(1/24)*up_RadSpec!S2))*1,".")</f>
        <v>27055.190009399761</v>
      </c>
      <c r="P2" s="65">
        <f>s_C*s_EF_ow*(1/365)*s_ED_out*(s_ET_ow_o+s_ET_ow_i)*(1/24)*up_RadSpec!T2*up_RadSpec!O2*1</f>
        <v>2.9569605598458088E-3</v>
      </c>
      <c r="Q2" s="65">
        <f>s_C*s_EF_ow*(1/365)*s_ED_out*(s_ET_ow_o+s_ET_ow_i)*(1/24)*up_RadSpec!U2*up_RadSpec!P2*1</f>
        <v>1.4624401381000114E-3</v>
      </c>
      <c r="R2" s="65">
        <f>s_C*s_EF_ow*(1/365)*s_ED_out*(s_ET_ow_o+s_ET_ow_i)*(1/24)*up_RadSpec!V2*up_RadSpec!Q2*1</f>
        <v>2.1532168364360154E-3</v>
      </c>
      <c r="S2" s="65">
        <f>s_C*s_EF_ow*(1/365)*s_ED_out*(s_ET_ow_o+s_ET_ow_i)*(1/24)*up_RadSpec!W2*up_RadSpec!R2*1</f>
        <v>2.5904263506233653E-3</v>
      </c>
      <c r="T2" s="65">
        <f>s_C*s_EF_ow*(1/365)*s_ED_out*(s_ET_ow_o+s_ET_ow_i)*(1/24)*up_RadSpec!S2*up_RadSpec!N2*1</f>
        <v>1.8480742505459595E-4</v>
      </c>
      <c r="U2" s="58">
        <f>IFERROR(s_DL/(up_RadSpec!F2*s_EF_ow*s_ED_out*(s_ET_ow_o+s_ET_ow_i)*(1/24)*s_IRA_ow),".")</f>
        <v>2.9090909090909089E-3</v>
      </c>
      <c r="V2" s="58">
        <f>IFERROR(s_DL/(up_RadSpec!H2*s_EF_ow*(1/365)*s_ED_out*(s_ET_ow_o+s_ET_ow_i)*(1/24)*s_GSF_a),".")</f>
        <v>15.927272727272728</v>
      </c>
      <c r="W2" s="58">
        <f t="shared" ref="W2" si="3">IFERROR(IF(AND(ISNUMBER(U2),ISNUMBER(V2)),1/((1/U2)+(1/V2)),IF(AND(ISNUMBER(U2),NOT(ISNUMBER(V2))),1/((1/U2)),IF(AND(NOT(ISNUMBER(U2)),ISNUMBER(V2)),1/((1/V2)),IF(AND(NOT(ISNUMBER(U2)),NOT(ISNUMBER(V2))),".")))),".")</f>
        <v>2.908559665316422E-3</v>
      </c>
      <c r="X2" s="65">
        <f t="shared" ref="X2:X30" si="4">s_C*s_EF_ow*s_ED_out*(s_ET_ow_o+s_ET_ow_i)*(1/24)*s_IRA_ow*1</f>
        <v>1718.75</v>
      </c>
      <c r="Y2" s="65">
        <f t="shared" ref="Y2:Y30" si="5">s_C*s_EF_ow*(1/365)*s_ED_out*(s_ET_ow_o+s_ET_ow_i)*(1/24)*s_GSF_a*1</f>
        <v>0.3139269406392694</v>
      </c>
      <c r="Z2" s="58"/>
    </row>
    <row r="3" spans="1:26" x14ac:dyDescent="0.25">
      <c r="A3" s="66" t="s">
        <v>1</v>
      </c>
      <c r="B3" s="61" t="s">
        <v>261</v>
      </c>
      <c r="C3" s="58">
        <f>IFERROR((s_DL/(up_RadSpec!G3*s_EF_ow*s_ED_out*s_IRS_ow*(1/1000)))*1,".")</f>
        <v>0.36363636363636365</v>
      </c>
      <c r="D3" s="58">
        <f>IFERROR(IF(A3="H-3",(s_DL/(up_RadSpec!F3*s_EF_ow*s_ED_out*(s_ET_ow_o+s_ET_ow_i)*(1/24)*s_IRA_ow*(1/17)*1000))*1,(s_DL/(up_RadSpec!F3*s_EF_ow*s_ED_out*(s_ET_ow_o+s_ET_ow_i)*(1/24)*s_IRA_ow*(1/s_PEF_wind)*1000))*1),".")</f>
        <v>902.50320889537193</v>
      </c>
      <c r="E3" s="58">
        <f>IFERROR((s_DL/(up_RadSpec!E3*s_EF_ow*(1/365)*s_ED_out*up_RadSpec!O3*(s_ET_ow_o+s_ET_ow_i)*(1/24)*up_RadSpec!T3))*1,".")</f>
        <v>221844.15584415593</v>
      </c>
      <c r="F3" s="58">
        <f t="shared" si="0"/>
        <v>0.36348931080125585</v>
      </c>
      <c r="G3" s="65">
        <f t="shared" si="1"/>
        <v>13.75</v>
      </c>
      <c r="H3" s="65">
        <f t="shared" si="2"/>
        <v>5.5401465066476623E-3</v>
      </c>
      <c r="I3" s="65">
        <f>s_C*s_EF_ow*(1/365)*s_ED_out*(s_ET_ow_o+s_ET_ow_i)*(1/24)*up_RadSpec!T3*up_RadSpec!O3*1</f>
        <v>2.2538344456152668E-5</v>
      </c>
      <c r="J3" s="58"/>
      <c r="K3" s="58">
        <f>IFERROR((s_DL/(up_RadSpec!E3*s_EF_ow*(1/365)*s_ED_out*up_RadSpec!O3*(s_ET_ow_o+s_ET_ow_i)*(1/24)*up_RadSpec!T3))*1,".")</f>
        <v>221844.15584415593</v>
      </c>
      <c r="L3" s="58">
        <f>IFERROR((s_DL/(up_RadSpec!K3*s_EF_ow*(1/365)*s_ED_out*up_RadSpec!P3*(s_ET_ow_o+s_ET_ow_i)*(1/24)*up_RadSpec!U3))*1,".")</f>
        <v>311061.75132324267</v>
      </c>
      <c r="M3" s="58">
        <f>IFERROR((s_DL/(up_RadSpec!L3*s_EF_ow*(1/365)*s_ED_out*up_RadSpec!Q3*(s_ET_ow_o+s_ET_ow_i)*(1/24)*up_RadSpec!V3))*1,".")</f>
        <v>235829.23154193873</v>
      </c>
      <c r="N3" s="58">
        <f>IFERROR((s_DL/(up_RadSpec!M3*s_EF_ow*(1/365)*s_ED_out*up_RadSpec!R3*(s_ET_ow_o+s_ET_ow_i)*(1/24)*up_RadSpec!W3))*1,".")</f>
        <v>243096.83536802168</v>
      </c>
      <c r="O3" s="58">
        <f>IFERROR((s_DL/(up_RadSpec!I3*s_EF_ow*(1/365)*s_ED_out*up_RadSpec!N3*(s_ET_ow_o+s_ET_ow_i)*(1/24)*up_RadSpec!S3))*1,".")</f>
        <v>482281.85429946438</v>
      </c>
      <c r="P3" s="65">
        <f>s_C*s_EF_ow*(1/365)*s_ED_out*(s_ET_ow_o+s_ET_ow_i)*(1/24)*up_RadSpec!T3*up_RadSpec!O3*1</f>
        <v>2.2538344456152668E-5</v>
      </c>
      <c r="Q3" s="65">
        <f>s_C*s_EF_ow*(1/365)*s_ED_out*(s_ET_ow_o+s_ET_ow_i)*(1/24)*up_RadSpec!U3*up_RadSpec!P3*1</f>
        <v>1.6073978812021164E-5</v>
      </c>
      <c r="R3" s="65">
        <f>s_C*s_EF_ow*(1/365)*s_ED_out*(s_ET_ow_o+s_ET_ow_i)*(1/24)*up_RadSpec!V3*up_RadSpec!Q3*1</f>
        <v>2.120178218496558E-5</v>
      </c>
      <c r="S3" s="65">
        <f>s_C*s_EF_ow*(1/365)*s_ED_out*(s_ET_ow_o+s_ET_ow_i)*(1/24)*up_RadSpec!W3*up_RadSpec!R3*1</f>
        <v>2.0567935376166264E-5</v>
      </c>
      <c r="T3" s="65">
        <f>s_C*s_EF_ow*(1/365)*s_ED_out*(s_ET_ow_o+s_ET_ow_i)*(1/24)*up_RadSpec!S3*up_RadSpec!N3*1</f>
        <v>1.036738155380679E-5</v>
      </c>
      <c r="U3" s="58">
        <f>IFERROR(s_DL/(up_RadSpec!F3*s_EF_ow*s_ED_out*(s_ET_ow_o+s_ET_ow_i)*(1/24)*s_IRA_ow),".")</f>
        <v>2.9090909090909089E-3</v>
      </c>
      <c r="V3" s="58">
        <f>IFERROR(s_DL/(up_RadSpec!H3*s_EF_ow*(1/365)*s_ED_out*(s_ET_ow_o+s_ET_ow_i)*(1/24)*s_GSF_a),".")</f>
        <v>15.927272727272728</v>
      </c>
      <c r="W3" s="58">
        <f>IFERROR(IF(AND(ISNUMBER(U3),ISNUMBER(V3)),1/((1/U3)+(1/V3)),IF(AND(ISNUMBER(U3),NOT(ISNUMBER(V3))),1/((1/U3)),IF(AND(NOT(ISNUMBER(U3)),ISNUMBER(V3)),1/((1/V3)),IF(AND(NOT(ISNUMBER(U3)),NOT(ISNUMBER(V3))),".")))),".")</f>
        <v>2.908559665316422E-3</v>
      </c>
      <c r="X3" s="65">
        <f t="shared" si="4"/>
        <v>1718.75</v>
      </c>
      <c r="Y3" s="65">
        <f t="shared" si="5"/>
        <v>0.3139269406392694</v>
      </c>
      <c r="Z3" s="61"/>
    </row>
    <row r="4" spans="1:26" x14ac:dyDescent="0.25">
      <c r="A4" s="64" t="s">
        <v>2</v>
      </c>
      <c r="B4" s="61" t="s">
        <v>274</v>
      </c>
      <c r="C4" s="58">
        <f>IFERROR((s_DL/(up_RadSpec!G4*s_EF_ow*s_ED_out*s_IRS_ow*(1/1000)))*1,".")</f>
        <v>0.36363636363636365</v>
      </c>
      <c r="D4" s="58">
        <f>IFERROR(IF(A4="H-3",(s_DL/(up_RadSpec!F4*s_EF_ow*s_ED_out*(s_ET_ow_o+s_ET_ow_i)*(1/24)*s_IRA_ow*(1/17)*1000))*1,(s_DL/(up_RadSpec!F4*s_EF_ow*s_ED_out*(s_ET_ow_o+s_ET_ow_i)*(1/24)*s_IRA_ow*(1/s_PEF_wind)*1000))*1),".")</f>
        <v>902.50320889537193</v>
      </c>
      <c r="E4" s="58">
        <f>IFERROR((s_DL/(up_RadSpec!E4*s_EF_ow*(1/365)*s_ED_out*up_RadSpec!O4*(s_ET_ow_o+s_ET_ow_i)*(1/24)*up_RadSpec!T4))*1,".")</f>
        <v>825.85858585858614</v>
      </c>
      <c r="F4" s="58">
        <f t="shared" si="0"/>
        <v>0.36332999184912701</v>
      </c>
      <c r="G4" s="65">
        <f t="shared" si="1"/>
        <v>13.75</v>
      </c>
      <c r="H4" s="65">
        <f t="shared" si="2"/>
        <v>5.5401465066476623E-3</v>
      </c>
      <c r="I4" s="65">
        <f>s_C*s_EF_ow*(1/365)*s_ED_out*(s_ET_ow_o+s_ET_ow_i)*(1/24)*up_RadSpec!T4*up_RadSpec!O4*1</f>
        <v>6.0543052837573373E-3</v>
      </c>
      <c r="J4" s="58"/>
      <c r="K4" s="58">
        <f>IFERROR((s_DL/(up_RadSpec!E4*s_EF_ow*(1/365)*s_ED_out*up_RadSpec!O4*(s_ET_ow_o+s_ET_ow_i)*(1/24)*up_RadSpec!T4))*1,".")</f>
        <v>825.85858585858614</v>
      </c>
      <c r="L4" s="58">
        <f>IFERROR((s_DL/(up_RadSpec!K4*s_EF_ow*(1/365)*s_ED_out*up_RadSpec!P4*(s_ET_ow_o+s_ET_ow_i)*(1/24)*up_RadSpec!U4))*1,".")</f>
        <v>1347.6923076923078</v>
      </c>
      <c r="M4" s="58">
        <f>IFERROR((s_DL/(up_RadSpec!L4*s_EF_ow*(1/365)*s_ED_out*up_RadSpec!Q4*(s_ET_ow_o+s_ET_ow_i)*(1/24)*up_RadSpec!V4))*1,".")</f>
        <v>969.48616600790467</v>
      </c>
      <c r="N4" s="58">
        <f>IFERROR((s_DL/(up_RadSpec!M4*s_EF_ow*(1/365)*s_ED_out*up_RadSpec!R4*(s_ET_ow_o+s_ET_ow_i)*(1/24)*up_RadSpec!W4))*1,".")</f>
        <v>843.93416567329632</v>
      </c>
      <c r="O4" s="58">
        <f>IFERROR((s_DL/(up_RadSpec!I4*s_EF_ow*(1/365)*s_ED_out*up_RadSpec!N4*(s_ET_ow_o+s_ET_ow_i)*(1/24)*up_RadSpec!S4))*1,".")</f>
        <v>2488.8664733324913</v>
      </c>
      <c r="P4" s="65">
        <f>s_C*s_EF_ow*(1/365)*s_ED_out*(s_ET_ow_o+s_ET_ow_i)*(1/24)*up_RadSpec!T4*up_RadSpec!O4*1</f>
        <v>6.0543052837573373E-3</v>
      </c>
      <c r="Q4" s="65">
        <f>s_C*s_EF_ow*(1/365)*s_ED_out*(s_ET_ow_o+s_ET_ow_i)*(1/24)*up_RadSpec!U4*up_RadSpec!P4*1</f>
        <v>3.7100456621004555E-3</v>
      </c>
      <c r="R4" s="65">
        <f>s_C*s_EF_ow*(1/365)*s_ED_out*(s_ET_ow_o+s_ET_ow_i)*(1/24)*up_RadSpec!V4*up_RadSpec!Q4*1</f>
        <v>5.1573711676451417E-3</v>
      </c>
      <c r="S4" s="65">
        <f>s_C*s_EF_ow*(1/365)*s_ED_out*(s_ET_ow_o+s_ET_ow_i)*(1/24)*up_RadSpec!W4*up_RadSpec!R4*1</f>
        <v>5.92463275380132E-3</v>
      </c>
      <c r="T4" s="65">
        <f>s_C*s_EF_ow*(1/365)*s_ED_out*(s_ET_ow_o+s_ET_ow_i)*(1/24)*up_RadSpec!S4*up_RadSpec!N4*1</f>
        <v>2.0089466645051481E-3</v>
      </c>
      <c r="U4" s="58">
        <f>IFERROR(s_DL/(up_RadSpec!F4*s_EF_ow*s_ED_out*(s_ET_ow_o+s_ET_ow_i)*(1/24)*s_IRA_ow),".")</f>
        <v>2.9090909090909089E-3</v>
      </c>
      <c r="V4" s="58">
        <f>IFERROR(s_DL/(up_RadSpec!H4*s_EF_ow*(1/365)*s_ED_out*(s_ET_ow_o+s_ET_ow_i)*(1/24)*s_GSF_a),".")</f>
        <v>15.927272727272728</v>
      </c>
      <c r="W4" s="58">
        <f t="shared" ref="W4:W30" si="6">IFERROR(IF(AND(ISNUMBER(U4),ISNUMBER(V4)),1/((1/U4)+(1/V4)),IF(AND(ISNUMBER(U4),NOT(ISNUMBER(V4))),1/((1/U4)),IF(AND(NOT(ISNUMBER(U4)),ISNUMBER(V4)),1/((1/V4)),IF(AND(NOT(ISNUMBER(U4)),NOT(ISNUMBER(V4))),".")))),".")</f>
        <v>2.908559665316422E-3</v>
      </c>
      <c r="X4" s="65">
        <f t="shared" si="4"/>
        <v>1718.75</v>
      </c>
      <c r="Y4" s="65">
        <f t="shared" si="5"/>
        <v>0.3139269406392694</v>
      </c>
      <c r="Z4" s="61"/>
    </row>
    <row r="5" spans="1:26" x14ac:dyDescent="0.25">
      <c r="A5" s="64" t="s">
        <v>3</v>
      </c>
      <c r="B5" s="61" t="s">
        <v>274</v>
      </c>
      <c r="C5" s="58">
        <f>IFERROR((s_DL/(up_RadSpec!G5*s_EF_ow*s_ED_out*s_IRS_ow*(1/1000)))*1,".")</f>
        <v>0.36363636363636365</v>
      </c>
      <c r="D5" s="58">
        <f>IFERROR(IF(A5="H-3",(s_DL/(up_RadSpec!F5*s_EF_ow*s_ED_out*(s_ET_ow_o+s_ET_ow_i)*(1/24)*s_IRA_ow*(1/17)*1000))*1,(s_DL/(up_RadSpec!F5*s_EF_ow*s_ED_out*(s_ET_ow_o+s_ET_ow_i)*(1/24)*s_IRA_ow*(1/s_PEF_wind)*1000))*1),".")</f>
        <v>902.50320889537193</v>
      </c>
      <c r="E5" s="58" t="str">
        <f>IFERROR((s_DL/(up_RadSpec!E5*s_EF_ow*(1/365)*s_ED_out*up_RadSpec!O5*(s_ET_ow_o+s_ET_ow_i)*(1/24)*up_RadSpec!T5))*1,".")</f>
        <v>.</v>
      </c>
      <c r="F5" s="58">
        <f t="shared" si="0"/>
        <v>0.36348990637563572</v>
      </c>
      <c r="G5" s="65">
        <f t="shared" si="1"/>
        <v>13.75</v>
      </c>
      <c r="H5" s="65">
        <f t="shared" si="2"/>
        <v>5.5401465066476623E-3</v>
      </c>
      <c r="I5" s="65">
        <f>s_C*s_EF_ow*(1/365)*s_ED_out*(s_ET_ow_o+s_ET_ow_i)*(1/24)*up_RadSpec!T5*up_RadSpec!O5*1</f>
        <v>0</v>
      </c>
      <c r="J5" s="58"/>
      <c r="K5" s="58" t="str">
        <f>IFERROR((s_DL/(up_RadSpec!E5*s_EF_ow*(1/365)*s_ED_out*up_RadSpec!O5*(s_ET_ow_o+s_ET_ow_i)*(1/24)*up_RadSpec!T5))*1,".")</f>
        <v>.</v>
      </c>
      <c r="L5" s="58" t="str">
        <f>IFERROR((s_DL/(up_RadSpec!K5*s_EF_ow*(1/365)*s_ED_out*up_RadSpec!P5*(s_ET_ow_o+s_ET_ow_i)*(1/24)*up_RadSpec!U5))*1,".")</f>
        <v>.</v>
      </c>
      <c r="M5" s="58" t="str">
        <f>IFERROR((s_DL/(up_RadSpec!L5*s_EF_ow*(1/365)*s_ED_out*up_RadSpec!Q5*(s_ET_ow_o+s_ET_ow_i)*(1/24)*up_RadSpec!V5))*1,".")</f>
        <v>.</v>
      </c>
      <c r="N5" s="58" t="str">
        <f>IFERROR((s_DL/(up_RadSpec!M5*s_EF_ow*(1/365)*s_ED_out*up_RadSpec!R5*(s_ET_ow_o+s_ET_ow_i)*(1/24)*up_RadSpec!W5))*1,".")</f>
        <v>.</v>
      </c>
      <c r="O5" s="58" t="str">
        <f>IFERROR((s_DL/(up_RadSpec!I5*s_EF_ow*(1/365)*s_ED_out*up_RadSpec!N5*(s_ET_ow_o+s_ET_ow_i)*(1/24)*up_RadSpec!S5))*1,".")</f>
        <v>.</v>
      </c>
      <c r="P5" s="65">
        <f>s_C*s_EF_ow*(1/365)*s_ED_out*(s_ET_ow_o+s_ET_ow_i)*(1/24)*up_RadSpec!T5*up_RadSpec!O5*1</f>
        <v>0</v>
      </c>
      <c r="Q5" s="65">
        <f>s_C*s_EF_ow*(1/365)*s_ED_out*(s_ET_ow_o+s_ET_ow_i)*(1/24)*up_RadSpec!U5*up_RadSpec!P5*1</f>
        <v>0</v>
      </c>
      <c r="R5" s="65">
        <f>s_C*s_EF_ow*(1/365)*s_ED_out*(s_ET_ow_o+s_ET_ow_i)*(1/24)*up_RadSpec!V5*up_RadSpec!Q5*1</f>
        <v>0</v>
      </c>
      <c r="S5" s="65">
        <f>s_C*s_EF_ow*(1/365)*s_ED_out*(s_ET_ow_o+s_ET_ow_i)*(1/24)*up_RadSpec!W5*up_RadSpec!R5*1</f>
        <v>0</v>
      </c>
      <c r="T5" s="65">
        <f>s_C*s_EF_ow*(1/365)*s_ED_out*(s_ET_ow_o+s_ET_ow_i)*(1/24)*up_RadSpec!S5*up_RadSpec!N5*1</f>
        <v>0</v>
      </c>
      <c r="U5" s="58">
        <f>IFERROR(s_DL/(up_RadSpec!F5*s_EF_ow*s_ED_out*(s_ET_ow_o+s_ET_ow_i)*(1/24)*s_IRA_ow),".")</f>
        <v>2.9090909090909089E-3</v>
      </c>
      <c r="V5" s="58">
        <f>IFERROR(s_DL/(up_RadSpec!H5*s_EF_ow*(1/365)*s_ED_out*(s_ET_ow_o+s_ET_ow_i)*(1/24)*s_GSF_a),".")</f>
        <v>15.927272727272728</v>
      </c>
      <c r="W5" s="58">
        <f t="shared" si="6"/>
        <v>2.908559665316422E-3</v>
      </c>
      <c r="X5" s="65">
        <f t="shared" si="4"/>
        <v>1718.75</v>
      </c>
      <c r="Y5" s="65">
        <f t="shared" si="5"/>
        <v>0.3139269406392694</v>
      </c>
      <c r="Z5" s="61"/>
    </row>
    <row r="6" spans="1:26" x14ac:dyDescent="0.25">
      <c r="A6" s="64" t="s">
        <v>4</v>
      </c>
      <c r="B6" s="61" t="s">
        <v>274</v>
      </c>
      <c r="C6" s="58">
        <f>IFERROR((s_DL/(up_RadSpec!G6*s_EF_ow*s_ED_out*s_IRS_ow*(1/1000)))*1,".")</f>
        <v>0.36363636363636365</v>
      </c>
      <c r="D6" s="58">
        <f>IFERROR(IF(A6="H-3",(s_DL/(up_RadSpec!F6*s_EF_ow*s_ED_out*(s_ET_ow_o+s_ET_ow_i)*(1/24)*s_IRA_ow*(1/17)*1000))*1,(s_DL/(up_RadSpec!F6*s_EF_ow*s_ED_out*(s_ET_ow_o+s_ET_ow_i)*(1/24)*s_IRA_ow*(1/s_PEF_wind)*1000))*1),".")</f>
        <v>902.50320889537193</v>
      </c>
      <c r="E6" s="58">
        <f>IFERROR((s_DL/(up_RadSpec!E6*s_EF_ow*(1/365)*s_ED_out*up_RadSpec!O6*(s_ET_ow_o+s_ET_ow_i)*(1/24)*up_RadSpec!T6))*1,".")</f>
        <v>424.46729275997552</v>
      </c>
      <c r="F6" s="58">
        <f t="shared" si="0"/>
        <v>0.36317890040001477</v>
      </c>
      <c r="G6" s="65">
        <f t="shared" si="1"/>
        <v>13.75</v>
      </c>
      <c r="H6" s="65">
        <f t="shared" si="2"/>
        <v>5.5401465066476623E-3</v>
      </c>
      <c r="I6" s="65">
        <f>s_C*s_EF_ow*(1/365)*s_ED_out*(s_ET_ow_o+s_ET_ow_i)*(1/24)*up_RadSpec!T6*up_RadSpec!O6*1</f>
        <v>1.177947061006503E-2</v>
      </c>
      <c r="J6" s="58"/>
      <c r="K6" s="58">
        <f>IFERROR((s_DL/(up_RadSpec!E6*s_EF_ow*(1/365)*s_ED_out*up_RadSpec!O6*(s_ET_ow_o+s_ET_ow_i)*(1/24)*up_RadSpec!T6))*1,".")</f>
        <v>424.46729275997552</v>
      </c>
      <c r="L6" s="58">
        <f>IFERROR((s_DL/(up_RadSpec!K6*s_EF_ow*(1/365)*s_ED_out*up_RadSpec!P6*(s_ET_ow_o+s_ET_ow_i)*(1/24)*up_RadSpec!U6))*1,".")</f>
        <v>792.40991044492478</v>
      </c>
      <c r="M6" s="58">
        <f>IFERROR((s_DL/(up_RadSpec!L6*s_EF_ow*(1/365)*s_ED_out*up_RadSpec!Q6*(s_ET_ow_o+s_ET_ow_i)*(1/24)*up_RadSpec!V6))*1,".")</f>
        <v>559.96573198457963</v>
      </c>
      <c r="N6" s="58">
        <f>IFERROR((s_DL/(up_RadSpec!M6*s_EF_ow*(1/365)*s_ED_out*up_RadSpec!R6*(s_ET_ow_o+s_ET_ow_i)*(1/24)*up_RadSpec!W6))*1,".")</f>
        <v>463.07070707070687</v>
      </c>
      <c r="O6" s="58">
        <f>IFERROR((s_DL/(up_RadSpec!I6*s_EF_ow*(1/365)*s_ED_out*up_RadSpec!N6*(s_ET_ow_o+s_ET_ow_i)*(1/24)*up_RadSpec!S6))*1,".")</f>
        <v>1331.0541310541319</v>
      </c>
      <c r="P6" s="65">
        <f>s_C*s_EF_ow*(1/365)*s_ED_out*(s_ET_ow_o+s_ET_ow_i)*(1/24)*up_RadSpec!T6*up_RadSpec!O6*1</f>
        <v>1.177947061006503E-2</v>
      </c>
      <c r="Q6" s="65">
        <f>s_C*s_EF_ow*(1/365)*s_ED_out*(s_ET_ow_o+s_ET_ow_i)*(1/24)*up_RadSpec!U6*up_RadSpec!P6*1</f>
        <v>6.3098655558113661E-3</v>
      </c>
      <c r="R6" s="65">
        <f>s_C*s_EF_ow*(1/365)*s_ED_out*(s_ET_ow_o+s_ET_ow_i)*(1/24)*up_RadSpec!V6*up_RadSpec!Q6*1</f>
        <v>8.9291178270489088E-3</v>
      </c>
      <c r="S6" s="65">
        <f>s_C*s_EF_ow*(1/365)*s_ED_out*(s_ET_ow_o+s_ET_ow_i)*(1/24)*up_RadSpec!W6*up_RadSpec!R6*1</f>
        <v>1.0797487130267869E-2</v>
      </c>
      <c r="T6" s="65">
        <f>s_C*s_EF_ow*(1/365)*s_ED_out*(s_ET_ow_o+s_ET_ow_i)*(1/24)*up_RadSpec!S6*up_RadSpec!N6*1</f>
        <v>3.7564212328767108E-3</v>
      </c>
      <c r="U6" s="58">
        <f>IFERROR(s_DL/(up_RadSpec!F6*s_EF_ow*s_ED_out*(s_ET_ow_o+s_ET_ow_i)*(1/24)*s_IRA_ow),".")</f>
        <v>2.9090909090909089E-3</v>
      </c>
      <c r="V6" s="58">
        <f>IFERROR(s_DL/(up_RadSpec!H6*s_EF_ow*(1/365)*s_ED_out*(s_ET_ow_o+s_ET_ow_i)*(1/24)*s_GSF_a),".")</f>
        <v>15.927272727272728</v>
      </c>
      <c r="W6" s="58">
        <f t="shared" si="6"/>
        <v>2.908559665316422E-3</v>
      </c>
      <c r="X6" s="65">
        <f t="shared" si="4"/>
        <v>1718.75</v>
      </c>
      <c r="Y6" s="65">
        <f t="shared" si="5"/>
        <v>0.3139269406392694</v>
      </c>
      <c r="Z6" s="61"/>
    </row>
    <row r="7" spans="1:26" x14ac:dyDescent="0.25">
      <c r="A7" s="64" t="s">
        <v>5</v>
      </c>
      <c r="B7" s="61" t="s">
        <v>274</v>
      </c>
      <c r="C7" s="58">
        <f>IFERROR((s_DL/(up_RadSpec!G7*s_EF_ow*s_ED_out*s_IRS_ow*(1/1000)))*1,".")</f>
        <v>0.36363636363636365</v>
      </c>
      <c r="D7" s="58">
        <f>IFERROR(IF(A7="H-3",(s_DL/(up_RadSpec!F7*s_EF_ow*s_ED_out*(s_ET_ow_o+s_ET_ow_i)*(1/24)*s_IRA_ow*(1/17)*1000))*1,(s_DL/(up_RadSpec!F7*s_EF_ow*s_ED_out*(s_ET_ow_o+s_ET_ow_i)*(1/24)*s_IRA_ow*(1/s_PEF_wind)*1000))*1),".")</f>
        <v>902.50320889537193</v>
      </c>
      <c r="E7" s="58">
        <f>IFERROR((s_DL/(up_RadSpec!E7*s_EF_ow*(1/365)*s_ED_out*up_RadSpec!O7*(s_ET_ow_o+s_ET_ow_i)*(1/24)*up_RadSpec!T7))*1,".")</f>
        <v>918.4339747843394</v>
      </c>
      <c r="F7" s="58">
        <f t="shared" si="0"/>
        <v>0.36334610437670289</v>
      </c>
      <c r="G7" s="65">
        <f t="shared" si="1"/>
        <v>13.75</v>
      </c>
      <c r="H7" s="65">
        <f t="shared" si="2"/>
        <v>5.5401465066476623E-3</v>
      </c>
      <c r="I7" s="65">
        <f>s_C*s_EF_ow*(1/365)*s_ED_out*(s_ET_ow_o+s_ET_ow_i)*(1/24)*up_RadSpec!T7*up_RadSpec!O7*1</f>
        <v>5.4440494769088504E-3</v>
      </c>
      <c r="J7" s="58"/>
      <c r="K7" s="58">
        <f>IFERROR((s_DL/(up_RadSpec!E7*s_EF_ow*(1/365)*s_ED_out*up_RadSpec!O7*(s_ET_ow_o+s_ET_ow_i)*(1/24)*up_RadSpec!T7))*1,".")</f>
        <v>918.4339747843394</v>
      </c>
      <c r="L7" s="58">
        <f>IFERROR((s_DL/(up_RadSpec!K7*s_EF_ow*(1/365)*s_ED_out*up_RadSpec!P7*(s_ET_ow_o+s_ET_ow_i)*(1/24)*up_RadSpec!U7))*1,".")</f>
        <v>1461.1153552330034</v>
      </c>
      <c r="M7" s="58">
        <f>IFERROR((s_DL/(up_RadSpec!L7*s_EF_ow*(1/365)*s_ED_out*up_RadSpec!Q7*(s_ET_ow_o+s_ET_ow_i)*(1/24)*up_RadSpec!V7))*1,".")</f>
        <v>1070.4545454545457</v>
      </c>
      <c r="N7" s="58">
        <f>IFERROR((s_DL/(up_RadSpec!M7*s_EF_ow*(1/365)*s_ED_out*up_RadSpec!R7*(s_ET_ow_o+s_ET_ow_i)*(1/24)*up_RadSpec!W7))*1,".")</f>
        <v>984.71359678034878</v>
      </c>
      <c r="O7" s="58">
        <f>IFERROR((s_DL/(up_RadSpec!I7*s_EF_ow*(1/365)*s_ED_out*up_RadSpec!N7*(s_ET_ow_o+s_ET_ow_i)*(1/24)*up_RadSpec!S7))*1,".")</f>
        <v>2500.4236405305915</v>
      </c>
      <c r="P7" s="65">
        <f>s_C*s_EF_ow*(1/365)*s_ED_out*(s_ET_ow_o+s_ET_ow_i)*(1/24)*up_RadSpec!T7*up_RadSpec!O7*1</f>
        <v>5.4440494769088504E-3</v>
      </c>
      <c r="Q7" s="65">
        <f>s_C*s_EF_ow*(1/365)*s_ED_out*(s_ET_ow_o+s_ET_ow_i)*(1/24)*up_RadSpec!U7*up_RadSpec!P7*1</f>
        <v>3.4220432918540189E-3</v>
      </c>
      <c r="R7" s="65">
        <f>s_C*s_EF_ow*(1/365)*s_ED_out*(s_ET_ow_o+s_ET_ow_i)*(1/24)*up_RadSpec!V7*up_RadSpec!Q7*1</f>
        <v>4.6709129511677281E-3</v>
      </c>
      <c r="S7" s="65">
        <f>s_C*s_EF_ow*(1/365)*s_ED_out*(s_ET_ow_o+s_ET_ow_i)*(1/24)*up_RadSpec!W7*up_RadSpec!R7*1</f>
        <v>5.0776185241558167E-3</v>
      </c>
      <c r="T7" s="65">
        <f>s_C*s_EF_ow*(1/365)*s_ED_out*(s_ET_ow_o+s_ET_ow_i)*(1/24)*up_RadSpec!S7*up_RadSpec!N7*1</f>
        <v>1.9996611449966122E-3</v>
      </c>
      <c r="U7" s="58">
        <f>IFERROR(s_DL/(up_RadSpec!F7*s_EF_ow*s_ED_out*(s_ET_ow_o+s_ET_ow_i)*(1/24)*s_IRA_ow),".")</f>
        <v>2.9090909090909089E-3</v>
      </c>
      <c r="V7" s="58">
        <f>IFERROR(s_DL/(up_RadSpec!H7*s_EF_ow*(1/365)*s_ED_out*(s_ET_ow_o+s_ET_ow_i)*(1/24)*s_GSF_a),".")</f>
        <v>15.927272727272728</v>
      </c>
      <c r="W7" s="58">
        <f t="shared" si="6"/>
        <v>2.908559665316422E-3</v>
      </c>
      <c r="X7" s="65">
        <f t="shared" si="4"/>
        <v>1718.75</v>
      </c>
      <c r="Y7" s="65">
        <f t="shared" si="5"/>
        <v>0.3139269406392694</v>
      </c>
      <c r="Z7" s="61"/>
    </row>
    <row r="8" spans="1:26" x14ac:dyDescent="0.25">
      <c r="A8" s="64" t="s">
        <v>6</v>
      </c>
      <c r="B8" s="61" t="s">
        <v>274</v>
      </c>
      <c r="C8" s="58">
        <f>IFERROR((s_DL/(up_RadSpec!G8*s_EF_ow*s_ED_out*s_IRS_ow*(1/1000)))*1,".")</f>
        <v>0.36363636363636365</v>
      </c>
      <c r="D8" s="58">
        <f>IFERROR(IF(A8="H-3",(s_DL/(up_RadSpec!F8*s_EF_ow*s_ED_out*(s_ET_ow_o+s_ET_ow_i)*(1/24)*s_IRA_ow*(1/17)*1000))*1,(s_DL/(up_RadSpec!F8*s_EF_ow*s_ED_out*(s_ET_ow_o+s_ET_ow_i)*(1/24)*s_IRA_ow*(1/s_PEF_wind)*1000))*1),".")</f>
        <v>902.50320889537193</v>
      </c>
      <c r="E8" s="58">
        <f>IFERROR((s_DL/(up_RadSpec!E8*s_EF_ow*(1/365)*s_ED_out*up_RadSpec!O8*(s_ET_ow_o+s_ET_ow_i)*(1/24)*up_RadSpec!T8))*1,".")</f>
        <v>527.9758915118033</v>
      </c>
      <c r="F8" s="58">
        <f t="shared" si="0"/>
        <v>0.3632398305405119</v>
      </c>
      <c r="G8" s="65">
        <f t="shared" si="1"/>
        <v>13.75</v>
      </c>
      <c r="H8" s="65">
        <f t="shared" si="2"/>
        <v>5.5401465066476623E-3</v>
      </c>
      <c r="I8" s="65">
        <f>s_C*s_EF_ow*(1/365)*s_ED_out*(s_ET_ow_o+s_ET_ow_i)*(1/24)*up_RadSpec!T8*up_RadSpec!O8*1</f>
        <v>9.4701293759512899E-3</v>
      </c>
      <c r="J8" s="58"/>
      <c r="K8" s="58">
        <f>IFERROR((s_DL/(up_RadSpec!E8*s_EF_ow*(1/365)*s_ED_out*up_RadSpec!O8*(s_ET_ow_o+s_ET_ow_i)*(1/24)*up_RadSpec!T8))*1,".")</f>
        <v>527.9758915118033</v>
      </c>
      <c r="L8" s="58">
        <f>IFERROR((s_DL/(up_RadSpec!K8*s_EF_ow*(1/365)*s_ED_out*up_RadSpec!P8*(s_ET_ow_o+s_ET_ow_i)*(1/24)*up_RadSpec!U8))*1,".")</f>
        <v>969.2052369537156</v>
      </c>
      <c r="M8" s="58">
        <f>IFERROR((s_DL/(up_RadSpec!L8*s_EF_ow*(1/365)*s_ED_out*up_RadSpec!Q8*(s_ET_ow_o+s_ET_ow_i)*(1/24)*up_RadSpec!V8))*1,".")</f>
        <v>707.42962621135223</v>
      </c>
      <c r="N8" s="58">
        <f>IFERROR((s_DL/(up_RadSpec!M8*s_EF_ow*(1/365)*s_ED_out*up_RadSpec!R8*(s_ET_ow_o+s_ET_ow_i)*(1/24)*up_RadSpec!W8))*1,".")</f>
        <v>648.60129832885798</v>
      </c>
      <c r="O8" s="58">
        <f>IFERROR((s_DL/(up_RadSpec!I8*s_EF_ow*(1/365)*s_ED_out*up_RadSpec!N8*(s_ET_ow_o+s_ET_ow_i)*(1/24)*up_RadSpec!S8))*1,".")</f>
        <v>1795.8267236119586</v>
      </c>
      <c r="P8" s="65">
        <f>s_C*s_EF_ow*(1/365)*s_ED_out*(s_ET_ow_o+s_ET_ow_i)*(1/24)*up_RadSpec!T8*up_RadSpec!O8*1</f>
        <v>9.4701293759512899E-3</v>
      </c>
      <c r="Q8" s="65">
        <f>s_C*s_EF_ow*(1/365)*s_ED_out*(s_ET_ow_o+s_ET_ow_i)*(1/24)*up_RadSpec!U8*up_RadSpec!P8*1</f>
        <v>5.1588660578386607E-3</v>
      </c>
      <c r="R8" s="65">
        <f>s_C*s_EF_ow*(1/365)*s_ED_out*(s_ET_ow_o+s_ET_ow_i)*(1/24)*up_RadSpec!V8*up_RadSpec!Q8*1</f>
        <v>7.0678408349641219E-3</v>
      </c>
      <c r="S8" s="65">
        <f>s_C*s_EF_ow*(1/365)*s_ED_out*(s_ET_ow_o+s_ET_ow_i)*(1/24)*up_RadSpec!W8*up_RadSpec!R8*1</f>
        <v>7.7088960704868471E-3</v>
      </c>
      <c r="T8" s="65">
        <f>s_C*s_EF_ow*(1/365)*s_ED_out*(s_ET_ow_o+s_ET_ow_i)*(1/24)*up_RadSpec!S8*up_RadSpec!N8*1</f>
        <v>2.7842329854316154E-3</v>
      </c>
      <c r="U8" s="58">
        <f>IFERROR(s_DL/(up_RadSpec!F8*s_EF_ow*s_ED_out*(s_ET_ow_o+s_ET_ow_i)*(1/24)*s_IRA_ow),".")</f>
        <v>2.9090909090909089E-3</v>
      </c>
      <c r="V8" s="58">
        <f>IFERROR(s_DL/(up_RadSpec!H8*s_EF_ow*(1/365)*s_ED_out*(s_ET_ow_o+s_ET_ow_i)*(1/24)*s_GSF_a),".")</f>
        <v>15.927272727272728</v>
      </c>
      <c r="W8" s="58">
        <f t="shared" si="6"/>
        <v>2.908559665316422E-3</v>
      </c>
      <c r="X8" s="65">
        <f t="shared" si="4"/>
        <v>1718.75</v>
      </c>
      <c r="Y8" s="65">
        <f t="shared" si="5"/>
        <v>0.3139269406392694</v>
      </c>
      <c r="Z8" s="61"/>
    </row>
    <row r="9" spans="1:26" x14ac:dyDescent="0.25">
      <c r="A9" s="64" t="s">
        <v>7</v>
      </c>
      <c r="B9" s="61" t="s">
        <v>274</v>
      </c>
      <c r="C9" s="58">
        <f>IFERROR((s_DL/(up_RadSpec!G9*s_EF_ow*s_ED_out*s_IRS_ow*(1/1000)))*1,".")</f>
        <v>0.36363636363636365</v>
      </c>
      <c r="D9" s="58">
        <f>IFERROR(IF(A9="H-3",(s_DL/(up_RadSpec!F9*s_EF_ow*s_ED_out*(s_ET_ow_o+s_ET_ow_i)*(1/24)*s_IRA_ow*(1/17)*1000))*1,(s_DL/(up_RadSpec!F9*s_EF_ow*s_ED_out*(s_ET_ow_o+s_ET_ow_i)*(1/24)*s_IRA_ow*(1/s_PEF_wind)*1000))*1),".")</f>
        <v>902.50320889537193</v>
      </c>
      <c r="E9" s="58">
        <f>IFERROR((s_DL/(up_RadSpec!E9*s_EF_ow*(1/365)*s_ED_out*up_RadSpec!O9*(s_ET_ow_o+s_ET_ow_i)*(1/24)*up_RadSpec!T9))*1,".")</f>
        <v>260.02181304933595</v>
      </c>
      <c r="F9" s="58">
        <f t="shared" si="0"/>
        <v>0.36298248560135554</v>
      </c>
      <c r="G9" s="65">
        <f t="shared" si="1"/>
        <v>13.75</v>
      </c>
      <c r="H9" s="65">
        <f t="shared" si="2"/>
        <v>5.5401465066476623E-3</v>
      </c>
      <c r="I9" s="65">
        <f>s_C*s_EF_ow*(1/365)*s_ED_out*(s_ET_ow_o+s_ET_ow_i)*(1/24)*up_RadSpec!T9*up_RadSpec!O9*1</f>
        <v>1.9229155974892428E-2</v>
      </c>
      <c r="J9" s="58"/>
      <c r="K9" s="58">
        <f>IFERROR((s_DL/(up_RadSpec!E9*s_EF_ow*(1/365)*s_ED_out*up_RadSpec!O9*(s_ET_ow_o+s_ET_ow_i)*(1/24)*up_RadSpec!T9))*1,".")</f>
        <v>260.02181304933595</v>
      </c>
      <c r="L9" s="58">
        <f>IFERROR((s_DL/(up_RadSpec!K9*s_EF_ow*(1/365)*s_ED_out*up_RadSpec!P9*(s_ET_ow_o+s_ET_ow_i)*(1/24)*up_RadSpec!U9))*1,".")</f>
        <v>532.5681818181821</v>
      </c>
      <c r="M9" s="58">
        <f>IFERROR((s_DL/(up_RadSpec!L9*s_EF_ow*(1/365)*s_ED_out*up_RadSpec!Q9*(s_ET_ow_o+s_ET_ow_i)*(1/24)*up_RadSpec!V9))*1,".")</f>
        <v>374.72539423599801</v>
      </c>
      <c r="N9" s="58">
        <f>IFERROR((s_DL/(up_RadSpec!M9*s_EF_ow*(1/365)*s_ED_out*up_RadSpec!R9*(s_ET_ow_o+s_ET_ow_i)*(1/24)*up_RadSpec!W9))*1,".")</f>
        <v>308.89256198347113</v>
      </c>
      <c r="O9" s="58">
        <f>IFERROR((s_DL/(up_RadSpec!I9*s_EF_ow*(1/365)*s_ED_out*up_RadSpec!N9*(s_ET_ow_o+s_ET_ow_i)*(1/24)*up_RadSpec!S9))*1,".")</f>
        <v>943.32709543977194</v>
      </c>
      <c r="P9" s="65">
        <f>s_C*s_EF_ow*(1/365)*s_ED_out*(s_ET_ow_o+s_ET_ow_i)*(1/24)*up_RadSpec!T9*up_RadSpec!O9*1</f>
        <v>1.9229155974892428E-2</v>
      </c>
      <c r="Q9" s="65">
        <f>s_C*s_EF_ow*(1/365)*s_ED_out*(s_ET_ow_o+s_ET_ow_i)*(1/24)*up_RadSpec!U9*up_RadSpec!P9*1</f>
        <v>9.3884692527631923E-3</v>
      </c>
      <c r="R9" s="65">
        <f>s_C*s_EF_ow*(1/365)*s_ED_out*(s_ET_ow_o+s_ET_ow_i)*(1/24)*up_RadSpec!V9*up_RadSpec!Q9*1</f>
        <v>1.3343104248897135E-2</v>
      </c>
      <c r="S9" s="65">
        <f>s_C*s_EF_ow*(1/365)*s_ED_out*(s_ET_ow_o+s_ET_ow_i)*(1/24)*up_RadSpec!W9*up_RadSpec!R9*1</f>
        <v>1.618685787671233E-2</v>
      </c>
      <c r="T9" s="65">
        <f>s_C*s_EF_ow*(1/365)*s_ED_out*(s_ET_ow_o+s_ET_ow_i)*(1/24)*up_RadSpec!S9*up_RadSpec!N9*1</f>
        <v>5.3003884062813207E-3</v>
      </c>
      <c r="U9" s="58">
        <f>IFERROR(s_DL/(up_RadSpec!F9*s_EF_ow*s_ED_out*(s_ET_ow_o+s_ET_ow_i)*(1/24)*s_IRA_ow),".")</f>
        <v>2.9090909090909089E-3</v>
      </c>
      <c r="V9" s="58">
        <f>IFERROR(s_DL/(up_RadSpec!H9*s_EF_ow*(1/365)*s_ED_out*(s_ET_ow_o+s_ET_ow_i)*(1/24)*s_GSF_a),".")</f>
        <v>15.927272727272728</v>
      </c>
      <c r="W9" s="58">
        <f t="shared" si="6"/>
        <v>2.908559665316422E-3</v>
      </c>
      <c r="X9" s="65">
        <f t="shared" si="4"/>
        <v>1718.75</v>
      </c>
      <c r="Y9" s="65">
        <f t="shared" si="5"/>
        <v>0.3139269406392694</v>
      </c>
      <c r="Z9" s="61"/>
    </row>
    <row r="10" spans="1:26" x14ac:dyDescent="0.25">
      <c r="A10" s="66" t="s">
        <v>8</v>
      </c>
      <c r="B10" s="61" t="s">
        <v>261</v>
      </c>
      <c r="C10" s="58">
        <f>IFERROR((s_DL/(up_RadSpec!G10*s_EF_ow*s_ED_out*s_IRS_ow*(1/1000)))*1,".")</f>
        <v>0.36363636363636365</v>
      </c>
      <c r="D10" s="58">
        <f>IFERROR(IF(A10="H-3",(s_DL/(up_RadSpec!F10*s_EF_ow*s_ED_out*(s_ET_ow_o+s_ET_ow_i)*(1/24)*s_IRA_ow*(1/17)*1000))*1,(s_DL/(up_RadSpec!F10*s_EF_ow*s_ED_out*(s_ET_ow_o+s_ET_ow_i)*(1/24)*s_IRA_ow*(1/s_PEF_wind)*1000))*1),".")</f>
        <v>902.50320889537193</v>
      </c>
      <c r="E10" s="58">
        <f>IFERROR((s_DL/(up_RadSpec!E10*s_EF_ow*(1/365)*s_ED_out*up_RadSpec!O10*(s_ET_ow_o+s_ET_ow_i)*(1/24)*up_RadSpec!T10))*1,".")</f>
        <v>497.53766233766237</v>
      </c>
      <c r="F10" s="58">
        <f t="shared" si="0"/>
        <v>0.36322454263538029</v>
      </c>
      <c r="G10" s="65">
        <f t="shared" si="1"/>
        <v>13.75</v>
      </c>
      <c r="H10" s="65">
        <f t="shared" si="2"/>
        <v>5.5401465066476623E-3</v>
      </c>
      <c r="I10" s="65">
        <f>s_C*s_EF_ow*(1/365)*s_ED_out*(s_ET_ow_o+s_ET_ow_i)*(1/24)*up_RadSpec!T10*up_RadSpec!O10*1</f>
        <v>1.0049490477781491E-2</v>
      </c>
      <c r="J10" s="58"/>
      <c r="K10" s="58">
        <f>IFERROR((s_DL/(up_RadSpec!E10*s_EF_ow*(1/365)*s_ED_out*up_RadSpec!O10*(s_ET_ow_o+s_ET_ow_i)*(1/24)*up_RadSpec!T10))*1,".")</f>
        <v>497.53766233766237</v>
      </c>
      <c r="L10" s="58">
        <f>IFERROR((s_DL/(up_RadSpec!K10*s_EF_ow*(1/365)*s_ED_out*up_RadSpec!P10*(s_ET_ow_o+s_ET_ow_i)*(1/24)*up_RadSpec!U10))*1,".")</f>
        <v>775.29581529581503</v>
      </c>
      <c r="M10" s="58">
        <f>IFERROR((s_DL/(up_RadSpec!L10*s_EF_ow*(1/365)*s_ED_out*up_RadSpec!Q10*(s_ET_ow_o+s_ET_ow_i)*(1/24)*up_RadSpec!V10))*1,".")</f>
        <v>553.66265416759938</v>
      </c>
      <c r="N10" s="58">
        <f>IFERROR((s_DL/(up_RadSpec!M10*s_EF_ow*(1/365)*s_ED_out*up_RadSpec!R10*(s_ET_ow_o+s_ET_ow_i)*(1/24)*up_RadSpec!W10))*1,".")</f>
        <v>506.38919313618106</v>
      </c>
      <c r="O10" s="58">
        <f>IFERROR((s_DL/(up_RadSpec!I10*s_EF_ow*(1/365)*s_ED_out*up_RadSpec!N10*(s_ET_ow_o+s_ET_ow_i)*(1/24)*up_RadSpec!S10))*1,".")</f>
        <v>1303.3370352742083</v>
      </c>
      <c r="P10" s="65">
        <f>s_C*s_EF_ow*(1/365)*s_ED_out*(s_ET_ow_o+s_ET_ow_i)*(1/24)*up_RadSpec!T10*up_RadSpec!O10*1</f>
        <v>1.0049490477781491E-2</v>
      </c>
      <c r="Q10" s="65">
        <f>s_C*s_EF_ow*(1/365)*s_ED_out*(s_ET_ow_o+s_ET_ow_i)*(1/24)*up_RadSpec!U10*up_RadSpec!P10*1</f>
        <v>6.4491512805241241E-3</v>
      </c>
      <c r="R10" s="65">
        <f>s_C*s_EF_ow*(1/365)*s_ED_out*(s_ET_ow_o+s_ET_ow_i)*(1/24)*up_RadSpec!V10*up_RadSpec!Q10*1</f>
        <v>9.0307698421834472E-3</v>
      </c>
      <c r="S10" s="65">
        <f>s_C*s_EF_ow*(1/365)*s_ED_out*(s_ET_ow_o+s_ET_ow_i)*(1/24)*up_RadSpec!W10*up_RadSpec!R10*1</f>
        <v>9.8738284066330218E-3</v>
      </c>
      <c r="T10" s="65">
        <f>s_C*s_EF_ow*(1/365)*s_ED_out*(s_ET_ow_o+s_ET_ow_i)*(1/24)*up_RadSpec!S10*up_RadSpec!N10*1</f>
        <v>3.8363062390443414E-3</v>
      </c>
      <c r="U10" s="58">
        <f>IFERROR(s_DL/(up_RadSpec!F10*s_EF_ow*s_ED_out*(s_ET_ow_o+s_ET_ow_i)*(1/24)*s_IRA_ow),".")</f>
        <v>2.9090909090909089E-3</v>
      </c>
      <c r="V10" s="58">
        <f>IFERROR(s_DL/(up_RadSpec!H10*s_EF_ow*(1/365)*s_ED_out*(s_ET_ow_o+s_ET_ow_i)*(1/24)*s_GSF_a),".")</f>
        <v>15.927272727272728</v>
      </c>
      <c r="W10" s="58">
        <f t="shared" si="6"/>
        <v>2.908559665316422E-3</v>
      </c>
      <c r="X10" s="65">
        <f t="shared" si="4"/>
        <v>1718.75</v>
      </c>
      <c r="Y10" s="65">
        <f t="shared" si="5"/>
        <v>0.3139269406392694</v>
      </c>
      <c r="Z10" s="61"/>
    </row>
    <row r="11" spans="1:26" x14ac:dyDescent="0.25">
      <c r="A11" s="64" t="s">
        <v>9</v>
      </c>
      <c r="B11" s="61" t="s">
        <v>274</v>
      </c>
      <c r="C11" s="58">
        <f>IFERROR((s_DL/(up_RadSpec!G11*s_EF_ow*s_ED_out*s_IRS_ow*(1/1000)))*1,".")</f>
        <v>0.36363636363636365</v>
      </c>
      <c r="D11" s="58">
        <f>IFERROR(IF(A11="H-3",(s_DL/(up_RadSpec!F11*s_EF_ow*s_ED_out*(s_ET_ow_o+s_ET_ow_i)*(1/24)*s_IRA_ow*(1/17)*1000))*1,(s_DL/(up_RadSpec!F11*s_EF_ow*s_ED_out*(s_ET_ow_o+s_ET_ow_i)*(1/24)*s_IRA_ow*(1/s_PEF_wind)*1000))*1),".")</f>
        <v>902.50320889537193</v>
      </c>
      <c r="E11" s="58">
        <f>IFERROR((s_DL/(up_RadSpec!E11*s_EF_ow*(1/365)*s_ED_out*up_RadSpec!O11*(s_ET_ow_o+s_ET_ow_i)*(1/24)*up_RadSpec!T11))*1,".")</f>
        <v>1487.7122877122879</v>
      </c>
      <c r="F11" s="58">
        <f t="shared" si="0"/>
        <v>0.36340111727361268</v>
      </c>
      <c r="G11" s="65">
        <f t="shared" si="1"/>
        <v>13.75</v>
      </c>
      <c r="H11" s="65">
        <f t="shared" si="2"/>
        <v>5.5401465066476623E-3</v>
      </c>
      <c r="I11" s="65">
        <f>s_C*s_EF_ow*(1/365)*s_ED_out*(s_ET_ow_o+s_ET_ow_i)*(1/24)*up_RadSpec!T11*up_RadSpec!O11*1</f>
        <v>3.3608648939027663E-3</v>
      </c>
      <c r="J11" s="58"/>
      <c r="K11" s="58">
        <f>IFERROR((s_DL/(up_RadSpec!E11*s_EF_ow*(1/365)*s_ED_out*up_RadSpec!O11*(s_ET_ow_o+s_ET_ow_i)*(1/24)*up_RadSpec!T11))*1,".")</f>
        <v>1487.7122877122879</v>
      </c>
      <c r="L11" s="58">
        <f>IFERROR((s_DL/(up_RadSpec!K11*s_EF_ow*(1/365)*s_ED_out*up_RadSpec!P11*(s_ET_ow_o+s_ET_ow_i)*(1/24)*up_RadSpec!U11))*1,".")</f>
        <v>1882.4477461596578</v>
      </c>
      <c r="M11" s="58">
        <f>IFERROR((s_DL/(up_RadSpec!L11*s_EF_ow*(1/365)*s_ED_out*up_RadSpec!Q11*(s_ET_ow_o+s_ET_ow_i)*(1/24)*up_RadSpec!V11))*1,".")</f>
        <v>1460.9548724656636</v>
      </c>
      <c r="N11" s="58">
        <f>IFERROR((s_DL/(up_RadSpec!M11*s_EF_ow*(1/365)*s_ED_out*up_RadSpec!R11*(s_ET_ow_o+s_ET_ow_i)*(1/24)*up_RadSpec!W11))*1,".")</f>
        <v>1391.6387959866224</v>
      </c>
      <c r="O11" s="58">
        <f>IFERROR((s_DL/(up_RadSpec!I11*s_EF_ow*(1/365)*s_ED_out*up_RadSpec!N11*(s_ET_ow_o+s_ET_ow_i)*(1/24)*up_RadSpec!S11))*1,".")</f>
        <v>3504.4063079777366</v>
      </c>
      <c r="P11" s="65">
        <f>s_C*s_EF_ow*(1/365)*s_ED_out*(s_ET_ow_o+s_ET_ow_i)*(1/24)*up_RadSpec!T11*up_RadSpec!O11*1</f>
        <v>3.3608648939027663E-3</v>
      </c>
      <c r="Q11" s="65">
        <f>s_C*s_EF_ow*(1/365)*s_ED_out*(s_ET_ow_o+s_ET_ow_i)*(1/24)*up_RadSpec!U11*up_RadSpec!P11*1</f>
        <v>2.6561162243150683E-3</v>
      </c>
      <c r="R11" s="65">
        <f>s_C*s_EF_ow*(1/365)*s_ED_out*(s_ET_ow_o+s_ET_ow_i)*(1/24)*up_RadSpec!V11*up_RadSpec!Q11*1</f>
        <v>3.4224191959888986E-3</v>
      </c>
      <c r="S11" s="65">
        <f>s_C*s_EF_ow*(1/365)*s_ED_out*(s_ET_ow_o+s_ET_ow_i)*(1/24)*up_RadSpec!W11*up_RadSpec!R11*1</f>
        <v>3.5928863254025461E-3</v>
      </c>
      <c r="T11" s="65">
        <f>s_C*s_EF_ow*(1/365)*s_ED_out*(s_ET_ow_o+s_ET_ow_i)*(1/24)*up_RadSpec!S11*up_RadSpec!N11*1</f>
        <v>1.4267751968764476E-3</v>
      </c>
      <c r="U11" s="58">
        <f>IFERROR(s_DL/(up_RadSpec!F11*s_EF_ow*s_ED_out*(s_ET_ow_o+s_ET_ow_i)*(1/24)*s_IRA_ow),".")</f>
        <v>2.9090909090909089E-3</v>
      </c>
      <c r="V11" s="58">
        <f>IFERROR(s_DL/(up_RadSpec!H11*s_EF_ow*(1/365)*s_ED_out*(s_ET_ow_o+s_ET_ow_i)*(1/24)*s_GSF_a),".")</f>
        <v>15.927272727272728</v>
      </c>
      <c r="W11" s="58">
        <f t="shared" si="6"/>
        <v>2.908559665316422E-3</v>
      </c>
      <c r="X11" s="65">
        <f t="shared" si="4"/>
        <v>1718.75</v>
      </c>
      <c r="Y11" s="65">
        <f t="shared" si="5"/>
        <v>0.3139269406392694</v>
      </c>
      <c r="Z11" s="61"/>
    </row>
    <row r="12" spans="1:26" x14ac:dyDescent="0.25">
      <c r="A12" s="64" t="s">
        <v>10</v>
      </c>
      <c r="B12" s="61" t="s">
        <v>274</v>
      </c>
      <c r="C12" s="58">
        <f>IFERROR((s_DL/(up_RadSpec!G12*s_EF_ow*s_ED_out*s_IRS_ow*(1/1000)))*1,".")</f>
        <v>0.36363636363636365</v>
      </c>
      <c r="D12" s="58">
        <f>IFERROR(IF(A12="H-3",(s_DL/(up_RadSpec!F12*s_EF_ow*s_ED_out*(s_ET_ow_o+s_ET_ow_i)*(1/24)*s_IRA_ow*(1/17)*1000))*1,(s_DL/(up_RadSpec!F12*s_EF_ow*s_ED_out*(s_ET_ow_o+s_ET_ow_i)*(1/24)*s_IRA_ow*(1/s_PEF_wind)*1000))*1),".")</f>
        <v>902.50320889537193</v>
      </c>
      <c r="E12" s="58">
        <f>IFERROR((s_DL/(up_RadSpec!E12*s_EF_ow*(1/365)*s_ED_out*up_RadSpec!O12*(s_ET_ow_o+s_ET_ow_i)*(1/24)*up_RadSpec!T12))*1,".")</f>
        <v>712.82058319039447</v>
      </c>
      <c r="F12" s="58">
        <f t="shared" si="0"/>
        <v>0.36330464577178728</v>
      </c>
      <c r="G12" s="65">
        <f t="shared" si="1"/>
        <v>13.75</v>
      </c>
      <c r="H12" s="65">
        <f t="shared" si="2"/>
        <v>5.5401465066476623E-3</v>
      </c>
      <c r="I12" s="65">
        <f>s_C*s_EF_ow*(1/365)*s_ED_out*(s_ET_ow_o+s_ET_ow_i)*(1/24)*up_RadSpec!T12*up_RadSpec!O12*1</f>
        <v>7.0143877967459014E-3</v>
      </c>
      <c r="J12" s="58"/>
      <c r="K12" s="58">
        <f>IFERROR((s_DL/(up_RadSpec!E12*s_EF_ow*(1/365)*s_ED_out*up_RadSpec!O12*(s_ET_ow_o+s_ET_ow_i)*(1/24)*up_RadSpec!T12))*1,".")</f>
        <v>712.82058319039447</v>
      </c>
      <c r="L12" s="58">
        <f>IFERROR((s_DL/(up_RadSpec!K12*s_EF_ow*(1/365)*s_ED_out*up_RadSpec!P12*(s_ET_ow_o+s_ET_ow_i)*(1/24)*up_RadSpec!U12))*1,".")</f>
        <v>1278.8458442018489</v>
      </c>
      <c r="M12" s="58">
        <f>IFERROR((s_DL/(up_RadSpec!L12*s_EF_ow*(1/365)*s_ED_out*up_RadSpec!Q12*(s_ET_ow_o+s_ET_ow_i)*(1/24)*up_RadSpec!V12))*1,".")</f>
        <v>927.27530906164839</v>
      </c>
      <c r="N12" s="58">
        <f>IFERROR((s_DL/(up_RadSpec!M12*s_EF_ow*(1/365)*s_ED_out*up_RadSpec!R12*(s_ET_ow_o+s_ET_ow_i)*(1/24)*up_RadSpec!W12))*1,".")</f>
        <v>818.91342636499121</v>
      </c>
      <c r="O12" s="58">
        <f>IFERROR((s_DL/(up_RadSpec!I12*s_EF_ow*(1/365)*s_ED_out*up_RadSpec!N12*(s_ET_ow_o+s_ET_ow_i)*(1/24)*up_RadSpec!S12))*1,".")</f>
        <v>2207.6066790352502</v>
      </c>
      <c r="P12" s="65">
        <f>s_C*s_EF_ow*(1/365)*s_ED_out*(s_ET_ow_o+s_ET_ow_i)*(1/24)*up_RadSpec!T12*up_RadSpec!O12*1</f>
        <v>7.0143877967459014E-3</v>
      </c>
      <c r="Q12" s="65">
        <f>s_C*s_EF_ow*(1/365)*s_ED_out*(s_ET_ow_o+s_ET_ow_i)*(1/24)*up_RadSpec!U12*up_RadSpec!P12*1</f>
        <v>3.9097753827558417E-3</v>
      </c>
      <c r="R12" s="65">
        <f>s_C*s_EF_ow*(1/365)*s_ED_out*(s_ET_ow_o+s_ET_ow_i)*(1/24)*up_RadSpec!V12*up_RadSpec!Q12*1</f>
        <v>5.392141849500689E-3</v>
      </c>
      <c r="S12" s="65">
        <f>s_C*s_EF_ow*(1/365)*s_ED_out*(s_ET_ow_o+s_ET_ow_i)*(1/24)*up_RadSpec!W12*up_RadSpec!R12*1</f>
        <v>6.1056515121434727E-3</v>
      </c>
      <c r="T12" s="65">
        <f>s_C*s_EF_ow*(1/365)*s_ED_out*(s_ET_ow_o+s_ET_ow_i)*(1/24)*up_RadSpec!S12*up_RadSpec!N12*1</f>
        <v>2.2648962097655263E-3</v>
      </c>
      <c r="U12" s="58">
        <f>IFERROR(s_DL/(up_RadSpec!F12*s_EF_ow*s_ED_out*(s_ET_ow_o+s_ET_ow_i)*(1/24)*s_IRA_ow),".")</f>
        <v>2.9090909090909089E-3</v>
      </c>
      <c r="V12" s="58">
        <f>IFERROR(s_DL/(up_RadSpec!H12*s_EF_ow*(1/365)*s_ED_out*(s_ET_ow_o+s_ET_ow_i)*(1/24)*s_GSF_a),".")</f>
        <v>15.927272727272728</v>
      </c>
      <c r="W12" s="58">
        <f t="shared" si="6"/>
        <v>2.908559665316422E-3</v>
      </c>
      <c r="X12" s="65">
        <f t="shared" si="4"/>
        <v>1718.75</v>
      </c>
      <c r="Y12" s="65">
        <f t="shared" si="5"/>
        <v>0.3139269406392694</v>
      </c>
      <c r="Z12" s="61"/>
    </row>
    <row r="13" spans="1:26" x14ac:dyDescent="0.25">
      <c r="A13" s="64" t="s">
        <v>11</v>
      </c>
      <c r="B13" s="61" t="s">
        <v>274</v>
      </c>
      <c r="C13" s="58">
        <f>IFERROR((s_DL/(up_RadSpec!G13*s_EF_ow*s_ED_out*s_IRS_ow*(1/1000)))*1,".")</f>
        <v>0.36363636363636365</v>
      </c>
      <c r="D13" s="58">
        <f>IFERROR(IF(A13="H-3",(s_DL/(up_RadSpec!F13*s_EF_ow*s_ED_out*(s_ET_ow_o+s_ET_ow_i)*(1/24)*s_IRA_ow*(1/17)*1000))*1,(s_DL/(up_RadSpec!F13*s_EF_ow*s_ED_out*(s_ET_ow_o+s_ET_ow_i)*(1/24)*s_IRA_ow*(1/s_PEF_wind)*1000))*1),".")</f>
        <v>902.50320889537193</v>
      </c>
      <c r="E13" s="58">
        <f>IFERROR((s_DL/(up_RadSpec!E13*s_EF_ow*(1/365)*s_ED_out*up_RadSpec!O13*(s_ET_ow_o+s_ET_ow_i)*(1/24)*up_RadSpec!T13))*1,".")</f>
        <v>5479.0618044855373</v>
      </c>
      <c r="F13" s="58">
        <f t="shared" si="0"/>
        <v>0.36346579346142693</v>
      </c>
      <c r="G13" s="65">
        <f t="shared" si="1"/>
        <v>13.75</v>
      </c>
      <c r="H13" s="65">
        <f t="shared" si="2"/>
        <v>5.5401465066476623E-3</v>
      </c>
      <c r="I13" s="65">
        <f>s_C*s_EF_ow*(1/365)*s_ED_out*(s_ET_ow_o+s_ET_ow_i)*(1/24)*up_RadSpec!T13*up_RadSpec!O13*1</f>
        <v>9.125649935006493E-4</v>
      </c>
      <c r="J13" s="58"/>
      <c r="K13" s="58">
        <f>IFERROR((s_DL/(up_RadSpec!E13*s_EF_ow*(1/365)*s_ED_out*up_RadSpec!O13*(s_ET_ow_o+s_ET_ow_i)*(1/24)*up_RadSpec!T13))*1,".")</f>
        <v>5479.0618044855373</v>
      </c>
      <c r="L13" s="58">
        <f>IFERROR((s_DL/(up_RadSpec!K13*s_EF_ow*(1/365)*s_ED_out*up_RadSpec!P13*(s_ET_ow_o+s_ET_ow_i)*(1/24)*up_RadSpec!U13))*1,".")</f>
        <v>11948.632373213381</v>
      </c>
      <c r="M13" s="58">
        <f>IFERROR((s_DL/(up_RadSpec!L13*s_EF_ow*(1/365)*s_ED_out*up_RadSpec!Q13*(s_ET_ow_o+s_ET_ow_i)*(1/24)*up_RadSpec!V13))*1,".")</f>
        <v>7098.5979194934398</v>
      </c>
      <c r="N13" s="58">
        <f>IFERROR((s_DL/(up_RadSpec!M13*s_EF_ow*(1/365)*s_ED_out*up_RadSpec!R13*(s_ET_ow_o+s_ET_ow_i)*(1/24)*up_RadSpec!W13))*1,".")</f>
        <v>5860.0282168498088</v>
      </c>
      <c r="O13" s="58">
        <f>IFERROR((s_DL/(up_RadSpec!I13*s_EF_ow*(1/365)*s_ED_out*up_RadSpec!N13*(s_ET_ow_o+s_ET_ow_i)*(1/24)*up_RadSpec!S13))*1,".")</f>
        <v>114951.29870129867</v>
      </c>
      <c r="P13" s="65">
        <f>s_C*s_EF_ow*(1/365)*s_ED_out*(s_ET_ow_o+s_ET_ow_i)*(1/24)*up_RadSpec!T13*up_RadSpec!O13*1</f>
        <v>9.125649935006493E-4</v>
      </c>
      <c r="Q13" s="65">
        <f>s_C*s_EF_ow*(1/365)*s_ED_out*(s_ET_ow_o+s_ET_ow_i)*(1/24)*up_RadSpec!U13*up_RadSpec!P13*1</f>
        <v>4.1845793257553671E-4</v>
      </c>
      <c r="R13" s="65">
        <f>s_C*s_EF_ow*(1/365)*s_ED_out*(s_ET_ow_o+s_ET_ow_i)*(1/24)*up_RadSpec!V13*up_RadSpec!Q13*1</f>
        <v>7.043644472762028E-4</v>
      </c>
      <c r="S13" s="65">
        <f>s_C*s_EF_ow*(1/365)*s_ED_out*(s_ET_ow_o+s_ET_ow_i)*(1/24)*up_RadSpec!W13*up_RadSpec!R13*1</f>
        <v>8.5323821233882456E-4</v>
      </c>
      <c r="T13" s="65">
        <f>s_C*s_EF_ow*(1/365)*s_ED_out*(s_ET_ow_o+s_ET_ow_i)*(1/24)*up_RadSpec!S13*up_RadSpec!N13*1</f>
        <v>4.3496681259709098E-5</v>
      </c>
      <c r="U13" s="58">
        <f>IFERROR(s_DL/(up_RadSpec!F13*s_EF_ow*s_ED_out*(s_ET_ow_o+s_ET_ow_i)*(1/24)*s_IRA_ow),".")</f>
        <v>2.9090909090909089E-3</v>
      </c>
      <c r="V13" s="58">
        <f>IFERROR(s_DL/(up_RadSpec!H13*s_EF_ow*(1/365)*s_ED_out*(s_ET_ow_o+s_ET_ow_i)*(1/24)*s_GSF_a),".")</f>
        <v>15.927272727272728</v>
      </c>
      <c r="W13" s="58">
        <f t="shared" si="6"/>
        <v>2.908559665316422E-3</v>
      </c>
      <c r="X13" s="65">
        <f t="shared" si="4"/>
        <v>1718.75</v>
      </c>
      <c r="Y13" s="65">
        <f t="shared" si="5"/>
        <v>0.3139269406392694</v>
      </c>
      <c r="Z13" s="61"/>
    </row>
    <row r="14" spans="1:26" x14ac:dyDescent="0.25">
      <c r="A14" s="64" t="s">
        <v>12</v>
      </c>
      <c r="B14" s="61" t="s">
        <v>274</v>
      </c>
      <c r="C14" s="58">
        <f>IFERROR((s_DL/(up_RadSpec!G14*s_EF_ow*s_ED_out*s_IRS_ow*(1/1000)))*1,".")</f>
        <v>0.36363636363636365</v>
      </c>
      <c r="D14" s="58">
        <f>IFERROR(IF(A14="H-3",(s_DL/(up_RadSpec!F14*s_EF_ow*s_ED_out*(s_ET_ow_o+s_ET_ow_i)*(1/24)*s_IRA_ow*(1/17)*1000))*1,(s_DL/(up_RadSpec!F14*s_EF_ow*s_ED_out*(s_ET_ow_o+s_ET_ow_i)*(1/24)*s_IRA_ow*(1/s_PEF_wind)*1000))*1),".")</f>
        <v>902.50320889537193</v>
      </c>
      <c r="E14" s="58">
        <f>IFERROR((s_DL/(up_RadSpec!E14*s_EF_ow*(1/365)*s_ED_out*up_RadSpec!O14*(s_ET_ow_o+s_ET_ow_i)*(1/24)*up_RadSpec!T14))*1,".")</f>
        <v>822.50179434746656</v>
      </c>
      <c r="F14" s="58">
        <f t="shared" si="0"/>
        <v>0.36332933949480445</v>
      </c>
      <c r="G14" s="65">
        <f t="shared" si="1"/>
        <v>13.75</v>
      </c>
      <c r="H14" s="65">
        <f t="shared" si="2"/>
        <v>5.5401465066476623E-3</v>
      </c>
      <c r="I14" s="65">
        <f>s_C*s_EF_ow*(1/365)*s_ED_out*(s_ET_ow_o+s_ET_ow_i)*(1/24)*up_RadSpec!T14*up_RadSpec!O14*1</f>
        <v>6.0790140937829326E-3</v>
      </c>
      <c r="J14" s="58"/>
      <c r="K14" s="58">
        <f>IFERROR((s_DL/(up_RadSpec!E14*s_EF_ow*(1/365)*s_ED_out*up_RadSpec!O14*(s_ET_ow_o+s_ET_ow_i)*(1/24)*up_RadSpec!T14))*1,".")</f>
        <v>822.50179434746656</v>
      </c>
      <c r="L14" s="58">
        <f>IFERROR((s_DL/(up_RadSpec!K14*s_EF_ow*(1/365)*s_ED_out*up_RadSpec!P14*(s_ET_ow_o+s_ET_ow_i)*(1/24)*up_RadSpec!U14))*1,".")</f>
        <v>1493.7483186060476</v>
      </c>
      <c r="M14" s="58">
        <f>IFERROR((s_DL/(up_RadSpec!L14*s_EF_ow*(1/365)*s_ED_out*up_RadSpec!Q14*(s_ET_ow_o+s_ET_ow_i)*(1/24)*up_RadSpec!V14))*1,".")</f>
        <v>1104.3933455751369</v>
      </c>
      <c r="N14" s="58">
        <f>IFERROR((s_DL/(up_RadSpec!M14*s_EF_ow*(1/365)*s_ED_out*up_RadSpec!R14*(s_ET_ow_o+s_ET_ow_i)*(1/24)*up_RadSpec!W14))*1,".")</f>
        <v>967.77614763226291</v>
      </c>
      <c r="O14" s="58">
        <f>IFERROR((s_DL/(up_RadSpec!I14*s_EF_ow*(1/365)*s_ED_out*up_RadSpec!N14*(s_ET_ow_o+s_ET_ow_i)*(1/24)*up_RadSpec!S14))*1,".")</f>
        <v>4167.9600886917979</v>
      </c>
      <c r="P14" s="65">
        <f>s_C*s_EF_ow*(1/365)*s_ED_out*(s_ET_ow_o+s_ET_ow_i)*(1/24)*up_RadSpec!T14*up_RadSpec!O14*1</f>
        <v>6.0790140937829326E-3</v>
      </c>
      <c r="Q14" s="65">
        <f>s_C*s_EF_ow*(1/365)*s_ED_out*(s_ET_ow_o+s_ET_ow_i)*(1/24)*up_RadSpec!U14*up_RadSpec!P14*1</f>
        <v>3.3472841024958975E-3</v>
      </c>
      <c r="R14" s="65">
        <f>s_C*s_EF_ow*(1/365)*s_ED_out*(s_ET_ow_o+s_ET_ow_i)*(1/24)*up_RadSpec!V14*up_RadSpec!Q14*1</f>
        <v>4.5273724439150263E-3</v>
      </c>
      <c r="S14" s="65">
        <f>s_C*s_EF_ow*(1/365)*s_ED_out*(s_ET_ow_o+s_ET_ow_i)*(1/24)*up_RadSpec!W14*up_RadSpec!R14*1</f>
        <v>5.16648401826484E-3</v>
      </c>
      <c r="T14" s="65">
        <f>s_C*s_EF_ow*(1/365)*s_ED_out*(s_ET_ow_o+s_ET_ow_i)*(1/24)*up_RadSpec!S14*up_RadSpec!N14*1</f>
        <v>1.1996276100545281E-3</v>
      </c>
      <c r="U14" s="58">
        <f>IFERROR(s_DL/(up_RadSpec!F14*s_EF_ow*s_ED_out*(s_ET_ow_o+s_ET_ow_i)*(1/24)*s_IRA_ow),".")</f>
        <v>2.9090909090909089E-3</v>
      </c>
      <c r="V14" s="58">
        <f>IFERROR(s_DL/(up_RadSpec!H14*s_EF_ow*(1/365)*s_ED_out*(s_ET_ow_o+s_ET_ow_i)*(1/24)*s_GSF_a),".")</f>
        <v>15.927272727272728</v>
      </c>
      <c r="W14" s="58">
        <f t="shared" si="6"/>
        <v>2.908559665316422E-3</v>
      </c>
      <c r="X14" s="65">
        <f t="shared" si="4"/>
        <v>1718.75</v>
      </c>
      <c r="Y14" s="65">
        <f t="shared" si="5"/>
        <v>0.3139269406392694</v>
      </c>
      <c r="Z14" s="61"/>
    </row>
    <row r="15" spans="1:26" x14ac:dyDescent="0.25">
      <c r="A15" s="64" t="s">
        <v>13</v>
      </c>
      <c r="B15" s="61" t="s">
        <v>274</v>
      </c>
      <c r="C15" s="58">
        <f>IFERROR((s_DL/(up_RadSpec!G15*s_EF_ow*s_ED_out*s_IRS_ow*(1/1000)))*1,".")</f>
        <v>0.36363636363636365</v>
      </c>
      <c r="D15" s="58">
        <f>IFERROR(IF(A15="H-3",(s_DL/(up_RadSpec!F15*s_EF_ow*s_ED_out*(s_ET_ow_o+s_ET_ow_i)*(1/24)*s_IRA_ow*(1/17)*1000))*1,(s_DL/(up_RadSpec!F15*s_EF_ow*s_ED_out*(s_ET_ow_o+s_ET_ow_i)*(1/24)*s_IRA_ow*(1/s_PEF_wind)*1000))*1),".")</f>
        <v>902.50320889537193</v>
      </c>
      <c r="E15" s="58" t="str">
        <f>IFERROR((s_DL/(up_RadSpec!E15*s_EF_ow*(1/365)*s_ED_out*up_RadSpec!O15*(s_ET_ow_o+s_ET_ow_i)*(1/24)*up_RadSpec!T15))*1,".")</f>
        <v>.</v>
      </c>
      <c r="F15" s="58">
        <f t="shared" si="0"/>
        <v>0.36348990637563572</v>
      </c>
      <c r="G15" s="65">
        <f t="shared" si="1"/>
        <v>13.75</v>
      </c>
      <c r="H15" s="65">
        <f t="shared" si="2"/>
        <v>5.5401465066476623E-3</v>
      </c>
      <c r="I15" s="65">
        <f>s_C*s_EF_ow*(1/365)*s_ED_out*(s_ET_ow_o+s_ET_ow_i)*(1/24)*up_RadSpec!T15*up_RadSpec!O15*1</f>
        <v>0</v>
      </c>
      <c r="J15" s="58"/>
      <c r="K15" s="58" t="str">
        <f>IFERROR((s_DL/(up_RadSpec!E15*s_EF_ow*(1/365)*s_ED_out*up_RadSpec!O15*(s_ET_ow_o+s_ET_ow_i)*(1/24)*up_RadSpec!T15))*1,".")</f>
        <v>.</v>
      </c>
      <c r="L15" s="58" t="str">
        <f>IFERROR((s_DL/(up_RadSpec!K15*s_EF_ow*(1/365)*s_ED_out*up_RadSpec!P15*(s_ET_ow_o+s_ET_ow_i)*(1/24)*up_RadSpec!U15))*1,".")</f>
        <v>.</v>
      </c>
      <c r="M15" s="58" t="str">
        <f>IFERROR((s_DL/(up_RadSpec!L15*s_EF_ow*(1/365)*s_ED_out*up_RadSpec!Q15*(s_ET_ow_o+s_ET_ow_i)*(1/24)*up_RadSpec!V15))*1,".")</f>
        <v>.</v>
      </c>
      <c r="N15" s="58" t="str">
        <f>IFERROR((s_DL/(up_RadSpec!M15*s_EF_ow*(1/365)*s_ED_out*up_RadSpec!R15*(s_ET_ow_o+s_ET_ow_i)*(1/24)*up_RadSpec!W15))*1,".")</f>
        <v>.</v>
      </c>
      <c r="O15" s="58" t="str">
        <f>IFERROR((s_DL/(up_RadSpec!I15*s_EF_ow*(1/365)*s_ED_out*up_RadSpec!N15*(s_ET_ow_o+s_ET_ow_i)*(1/24)*up_RadSpec!S15))*1,".")</f>
        <v>.</v>
      </c>
      <c r="P15" s="65">
        <f>s_C*s_EF_ow*(1/365)*s_ED_out*(s_ET_ow_o+s_ET_ow_i)*(1/24)*up_RadSpec!T15*up_RadSpec!O15*1</f>
        <v>0</v>
      </c>
      <c r="Q15" s="65">
        <f>s_C*s_EF_ow*(1/365)*s_ED_out*(s_ET_ow_o+s_ET_ow_i)*(1/24)*up_RadSpec!U15*up_RadSpec!P15*1</f>
        <v>0</v>
      </c>
      <c r="R15" s="65">
        <f>s_C*s_EF_ow*(1/365)*s_ED_out*(s_ET_ow_o+s_ET_ow_i)*(1/24)*up_RadSpec!V15*up_RadSpec!Q15*1</f>
        <v>0</v>
      </c>
      <c r="S15" s="65">
        <f>s_C*s_EF_ow*(1/365)*s_ED_out*(s_ET_ow_o+s_ET_ow_i)*(1/24)*up_RadSpec!W15*up_RadSpec!R15*1</f>
        <v>0</v>
      </c>
      <c r="T15" s="65">
        <f>s_C*s_EF_ow*(1/365)*s_ED_out*(s_ET_ow_o+s_ET_ow_i)*(1/24)*up_RadSpec!S15*up_RadSpec!N15*1</f>
        <v>0</v>
      </c>
      <c r="U15" s="58">
        <f>IFERROR(s_DL/(up_RadSpec!F15*s_EF_ow*s_ED_out*(s_ET_ow_o+s_ET_ow_i)*(1/24)*s_IRA_ow),".")</f>
        <v>2.9090909090909089E-3</v>
      </c>
      <c r="V15" s="58">
        <f>IFERROR(s_DL/(up_RadSpec!H15*s_EF_ow*(1/365)*s_ED_out*(s_ET_ow_o+s_ET_ow_i)*(1/24)*s_GSF_a),".")</f>
        <v>15.927272727272728</v>
      </c>
      <c r="W15" s="58">
        <f t="shared" si="6"/>
        <v>2.908559665316422E-3</v>
      </c>
      <c r="X15" s="65">
        <f t="shared" si="4"/>
        <v>1718.75</v>
      </c>
      <c r="Y15" s="65">
        <f t="shared" si="5"/>
        <v>0.3139269406392694</v>
      </c>
      <c r="Z15" s="61"/>
    </row>
    <row r="16" spans="1:26" x14ac:dyDescent="0.25">
      <c r="A16" s="64" t="s">
        <v>14</v>
      </c>
      <c r="B16" s="61" t="s">
        <v>274</v>
      </c>
      <c r="C16" s="58">
        <f>IFERROR((s_DL/(up_RadSpec!G16*s_EF_ow*s_ED_out*s_IRS_ow*(1/1000)))*1,".")</f>
        <v>0.36363636363636365</v>
      </c>
      <c r="D16" s="58">
        <f>IFERROR(IF(A16="H-3",(s_DL/(up_RadSpec!F16*s_EF_ow*s_ED_out*(s_ET_ow_o+s_ET_ow_i)*(1/24)*s_IRA_ow*(1/17)*1000))*1,(s_DL/(up_RadSpec!F16*s_EF_ow*s_ED_out*(s_ET_ow_o+s_ET_ow_i)*(1/24)*s_IRA_ow*(1/s_PEF_wind)*1000))*1),".")</f>
        <v>902.50320889537193</v>
      </c>
      <c r="E16" s="58">
        <f>IFERROR((s_DL/(up_RadSpec!E16*s_EF_ow*(1/365)*s_ED_out*up_RadSpec!O16*(s_ET_ow_o+s_ET_ow_i)*(1/24)*up_RadSpec!T16))*1,".")</f>
        <v>7649462.0302510569</v>
      </c>
      <c r="F16" s="58">
        <f t="shared" si="0"/>
        <v>0.36348988910319158</v>
      </c>
      <c r="G16" s="65">
        <f t="shared" si="1"/>
        <v>13.75</v>
      </c>
      <c r="H16" s="65">
        <f t="shared" si="2"/>
        <v>5.5401465066476623E-3</v>
      </c>
      <c r="I16" s="65">
        <f>s_C*s_EF_ow*(1/365)*s_ED_out*(s_ET_ow_o+s_ET_ow_i)*(1/24)*up_RadSpec!T16*up_RadSpec!O16*1</f>
        <v>6.5364073711676418E-7</v>
      </c>
      <c r="J16" s="58"/>
      <c r="K16" s="58">
        <f>IFERROR((s_DL/(up_RadSpec!E16*s_EF_ow*(1/365)*s_ED_out*up_RadSpec!O16*(s_ET_ow_o+s_ET_ow_i)*(1/24)*up_RadSpec!T16))*1,".")</f>
        <v>7649462.0302510569</v>
      </c>
      <c r="L16" s="58">
        <f>IFERROR((s_DL/(up_RadSpec!K16*s_EF_ow*(1/365)*s_ED_out*up_RadSpec!P16*(s_ET_ow_o+s_ET_ow_i)*(1/24)*up_RadSpec!U16))*1,".")</f>
        <v>13623429.416112348</v>
      </c>
      <c r="M16" s="58">
        <f>IFERROR((s_DL/(up_RadSpec!L16*s_EF_ow*(1/365)*s_ED_out*up_RadSpec!Q16*(s_ET_ow_o+s_ET_ow_i)*(1/24)*up_RadSpec!V16))*1,".")</f>
        <v>8184138.0561977783</v>
      </c>
      <c r="N16" s="58">
        <f>IFERROR((s_DL/(up_RadSpec!M16*s_EF_ow*(1/365)*s_ED_out*up_RadSpec!R16*(s_ET_ow_o+s_ET_ow_i)*(1/24)*up_RadSpec!W16))*1,".")</f>
        <v>8226424.938046176</v>
      </c>
      <c r="O16" s="58">
        <f>IFERROR((s_DL/(up_RadSpec!I16*s_EF_ow*(1/365)*s_ED_out*up_RadSpec!N16*(s_ET_ow_o+s_ET_ow_i)*(1/24)*up_RadSpec!S16))*1,".")</f>
        <v>318545454.54545456</v>
      </c>
      <c r="P16" s="65">
        <f>s_C*s_EF_ow*(1/365)*s_ED_out*(s_ET_ow_o+s_ET_ow_i)*(1/24)*up_RadSpec!T16*up_RadSpec!O16*1</f>
        <v>6.5364073711676418E-7</v>
      </c>
      <c r="Q16" s="65">
        <f>s_C*s_EF_ow*(1/365)*s_ED_out*(s_ET_ow_o+s_ET_ow_i)*(1/24)*up_RadSpec!U16*up_RadSpec!P16*1</f>
        <v>3.6701478367014768E-7</v>
      </c>
      <c r="R16" s="65">
        <f>s_C*s_EF_ow*(1/365)*s_ED_out*(s_ET_ow_o+s_ET_ow_i)*(1/24)*up_RadSpec!V16*up_RadSpec!Q16*1</f>
        <v>6.1093788565963193E-7</v>
      </c>
      <c r="S16" s="65">
        <f>s_C*s_EF_ow*(1/365)*s_ED_out*(s_ET_ow_o+s_ET_ow_i)*(1/24)*up_RadSpec!W16*up_RadSpec!R16*1</f>
        <v>6.0779743784880732E-7</v>
      </c>
      <c r="T16" s="65">
        <f>s_C*s_EF_ow*(1/365)*s_ED_out*(s_ET_ow_o+s_ET_ow_i)*(1/24)*up_RadSpec!S16*up_RadSpec!N16*1</f>
        <v>1.5696347031963468E-8</v>
      </c>
      <c r="U16" s="58">
        <f>IFERROR(s_DL/(up_RadSpec!F16*s_EF_ow*s_ED_out*(s_ET_ow_o+s_ET_ow_i)*(1/24)*s_IRA_ow),".")</f>
        <v>2.9090909090909089E-3</v>
      </c>
      <c r="V16" s="58">
        <f>IFERROR(s_DL/(up_RadSpec!H16*s_EF_ow*(1/365)*s_ED_out*(s_ET_ow_o+s_ET_ow_i)*(1/24)*s_GSF_a),".")</f>
        <v>15.927272727272728</v>
      </c>
      <c r="W16" s="58">
        <f t="shared" si="6"/>
        <v>2.908559665316422E-3</v>
      </c>
      <c r="X16" s="65">
        <f t="shared" si="4"/>
        <v>1718.75</v>
      </c>
      <c r="Y16" s="65">
        <f t="shared" si="5"/>
        <v>0.3139269406392694</v>
      </c>
      <c r="Z16" s="61"/>
    </row>
    <row r="17" spans="1:26" x14ac:dyDescent="0.25">
      <c r="A17" s="64" t="s">
        <v>15</v>
      </c>
      <c r="B17" s="61" t="s">
        <v>274</v>
      </c>
      <c r="C17" s="58">
        <f>IFERROR((s_DL/(up_RadSpec!G17*s_EF_ow*s_ED_out*s_IRS_ow*(1/1000)))*1,".")</f>
        <v>0.36363636363636365</v>
      </c>
      <c r="D17" s="58">
        <f>IFERROR(IF(A17="H-3",(s_DL/(up_RadSpec!F17*s_EF_ow*s_ED_out*(s_ET_ow_o+s_ET_ow_i)*(1/24)*s_IRA_ow*(1/17)*1000))*1,(s_DL/(up_RadSpec!F17*s_EF_ow*s_ED_out*(s_ET_ow_o+s_ET_ow_i)*(1/24)*s_IRA_ow*(1/s_PEF_wind)*1000))*1),".")</f>
        <v>902.50320889537193</v>
      </c>
      <c r="E17" s="58">
        <f>IFERROR((s_DL/(up_RadSpec!E17*s_EF_ow*(1/365)*s_ED_out*up_RadSpec!O17*(s_ET_ow_o+s_ET_ow_i)*(1/24)*up_RadSpec!T17))*1,".")</f>
        <v>703.28217237308115</v>
      </c>
      <c r="F17" s="58">
        <f t="shared" si="0"/>
        <v>0.36330213443427395</v>
      </c>
      <c r="G17" s="65">
        <f t="shared" si="1"/>
        <v>13.75</v>
      </c>
      <c r="H17" s="65">
        <f t="shared" si="2"/>
        <v>5.5401465066476623E-3</v>
      </c>
      <c r="I17" s="65">
        <f>s_C*s_EF_ow*(1/365)*s_ED_out*(s_ET_ow_o+s_ET_ow_i)*(1/24)*up_RadSpec!T17*up_RadSpec!O17*1</f>
        <v>7.1095218909481631E-3</v>
      </c>
      <c r="J17" s="58"/>
      <c r="K17" s="58">
        <f>IFERROR((s_DL/(up_RadSpec!E17*s_EF_ow*(1/365)*s_ED_out*up_RadSpec!O17*(s_ET_ow_o+s_ET_ow_i)*(1/24)*up_RadSpec!T17))*1,".")</f>
        <v>703.28217237308115</v>
      </c>
      <c r="L17" s="58">
        <f>IFERROR((s_DL/(up_RadSpec!K17*s_EF_ow*(1/365)*s_ED_out*up_RadSpec!P17*(s_ET_ow_o+s_ET_ow_i)*(1/24)*up_RadSpec!U17))*1,".")</f>
        <v>1229.1326763688576</v>
      </c>
      <c r="M17" s="58">
        <f>IFERROR((s_DL/(up_RadSpec!L17*s_EF_ow*(1/365)*s_ED_out*up_RadSpec!Q17*(s_ET_ow_o+s_ET_ow_i)*(1/24)*up_RadSpec!V17))*1,".")</f>
        <v>926.04629075217326</v>
      </c>
      <c r="N17" s="58">
        <f>IFERROR((s_DL/(up_RadSpec!M17*s_EF_ow*(1/365)*s_ED_out*up_RadSpec!R17*(s_ET_ow_o+s_ET_ow_i)*(1/24)*up_RadSpec!W17))*1,".")</f>
        <v>823.46950765735755</v>
      </c>
      <c r="O17" s="58">
        <f>IFERROR((s_DL/(up_RadSpec!I17*s_EF_ow*(1/365)*s_ED_out*up_RadSpec!N17*(s_ET_ow_o+s_ET_ow_i)*(1/24)*up_RadSpec!S17))*1,".")</f>
        <v>2355.1854998583972</v>
      </c>
      <c r="P17" s="65">
        <f>s_C*s_EF_ow*(1/365)*s_ED_out*(s_ET_ow_o+s_ET_ow_i)*(1/24)*up_RadSpec!T17*up_RadSpec!O17*1</f>
        <v>7.1095218909481631E-3</v>
      </c>
      <c r="Q17" s="65">
        <f>s_C*s_EF_ow*(1/365)*s_ED_out*(s_ET_ow_o+s_ET_ow_i)*(1/24)*up_RadSpec!U17*up_RadSpec!P17*1</f>
        <v>4.0679091005628113E-3</v>
      </c>
      <c r="R17" s="65">
        <f>s_C*s_EF_ow*(1/365)*s_ED_out*(s_ET_ow_o+s_ET_ow_i)*(1/24)*up_RadSpec!V17*up_RadSpec!Q17*1</f>
        <v>5.3992981235730592E-3</v>
      </c>
      <c r="S17" s="65">
        <f>s_C*s_EF_ow*(1/365)*s_ED_out*(s_ET_ow_o+s_ET_ow_i)*(1/24)*up_RadSpec!W17*up_RadSpec!R17*1</f>
        <v>6.0718702435312039E-3</v>
      </c>
      <c r="T17" s="65">
        <f>s_C*s_EF_ow*(1/365)*s_ED_out*(s_ET_ow_o+s_ET_ow_i)*(1/24)*up_RadSpec!S17*up_RadSpec!N17*1</f>
        <v>2.1229750269355085E-3</v>
      </c>
      <c r="U17" s="58">
        <f>IFERROR(s_DL/(up_RadSpec!F17*s_EF_ow*s_ED_out*(s_ET_ow_o+s_ET_ow_i)*(1/24)*s_IRA_ow),".")</f>
        <v>2.9090909090909089E-3</v>
      </c>
      <c r="V17" s="58">
        <f>IFERROR(s_DL/(up_RadSpec!H17*s_EF_ow*(1/365)*s_ED_out*(s_ET_ow_o+s_ET_ow_i)*(1/24)*s_GSF_a),".")</f>
        <v>15.927272727272728</v>
      </c>
      <c r="W17" s="58">
        <f t="shared" si="6"/>
        <v>2.908559665316422E-3</v>
      </c>
      <c r="X17" s="65">
        <f t="shared" si="4"/>
        <v>1718.75</v>
      </c>
      <c r="Y17" s="65">
        <f t="shared" si="5"/>
        <v>0.3139269406392694</v>
      </c>
      <c r="Z17" s="61"/>
    </row>
    <row r="18" spans="1:26" x14ac:dyDescent="0.25">
      <c r="A18" s="64" t="s">
        <v>16</v>
      </c>
      <c r="B18" s="61" t="s">
        <v>274</v>
      </c>
      <c r="C18" s="58">
        <f>IFERROR((s_DL/(up_RadSpec!G18*s_EF_ow*s_ED_out*s_IRS_ow*(1/1000)))*1,".")</f>
        <v>0.36363636363636365</v>
      </c>
      <c r="D18" s="58">
        <f>IFERROR(IF(A18="H-3",(s_DL/(up_RadSpec!F18*s_EF_ow*s_ED_out*(s_ET_ow_o+s_ET_ow_i)*(1/24)*s_IRA_ow*(1/17)*1000))*1,(s_DL/(up_RadSpec!F18*s_EF_ow*s_ED_out*(s_ET_ow_o+s_ET_ow_i)*(1/24)*s_IRA_ow*(1/s_PEF_wind)*1000))*1),".")</f>
        <v>902.50320889537193</v>
      </c>
      <c r="E18" s="58">
        <f>IFERROR((s_DL/(up_RadSpec!E18*s_EF_ow*(1/365)*s_ED_out*up_RadSpec!O18*(s_ET_ow_o+s_ET_ow_i)*(1/24)*up_RadSpec!T18))*1,".")</f>
        <v>358.19104981705613</v>
      </c>
      <c r="F18" s="58">
        <f t="shared" si="0"/>
        <v>0.36312141316916596</v>
      </c>
      <c r="G18" s="65">
        <f t="shared" si="1"/>
        <v>13.75</v>
      </c>
      <c r="H18" s="65">
        <f t="shared" si="2"/>
        <v>5.5401465066476623E-3</v>
      </c>
      <c r="I18" s="65">
        <f>s_C*s_EF_ow*(1/365)*s_ED_out*(s_ET_ow_o+s_ET_ow_i)*(1/24)*up_RadSpec!T18*up_RadSpec!O18*1</f>
        <v>1.3959031088447687E-2</v>
      </c>
      <c r="J18" s="58"/>
      <c r="K18" s="58">
        <f>IFERROR((s_DL/(up_RadSpec!E18*s_EF_ow*(1/365)*s_ED_out*up_RadSpec!O18*(s_ET_ow_o+s_ET_ow_i)*(1/24)*up_RadSpec!T18))*1,".")</f>
        <v>358.19104981705613</v>
      </c>
      <c r="L18" s="58">
        <f>IFERROR((s_DL/(up_RadSpec!K18*s_EF_ow*(1/365)*s_ED_out*up_RadSpec!P18*(s_ET_ow_o+s_ET_ow_i)*(1/24)*up_RadSpec!U18))*1,".")</f>
        <v>708.75611640484192</v>
      </c>
      <c r="M18" s="58">
        <f>IFERROR((s_DL/(up_RadSpec!L18*s_EF_ow*(1/365)*s_ED_out*up_RadSpec!Q18*(s_ET_ow_o+s_ET_ow_i)*(1/24)*up_RadSpec!V18))*1,".")</f>
        <v>496.33877043552508</v>
      </c>
      <c r="N18" s="58">
        <f>IFERROR((s_DL/(up_RadSpec!M18*s_EF_ow*(1/365)*s_ED_out*up_RadSpec!R18*(s_ET_ow_o+s_ET_ow_i)*(1/24)*up_RadSpec!W18))*1,".")</f>
        <v>411.22563526890514</v>
      </c>
      <c r="O18" s="58">
        <f>IFERROR((s_DL/(up_RadSpec!I18*s_EF_ow*(1/365)*s_ED_out*up_RadSpec!N18*(s_ET_ow_o+s_ET_ow_i)*(1/24)*up_RadSpec!S18))*1,".")</f>
        <v>1204.7552447552446</v>
      </c>
      <c r="P18" s="65">
        <f>s_C*s_EF_ow*(1/365)*s_ED_out*(s_ET_ow_o+s_ET_ow_i)*(1/24)*up_RadSpec!T18*up_RadSpec!O18*1</f>
        <v>1.3959031088447687E-2</v>
      </c>
      <c r="Q18" s="65">
        <f>s_C*s_EF_ow*(1/365)*s_ED_out*(s_ET_ow_o+s_ET_ow_i)*(1/24)*up_RadSpec!U18*up_RadSpec!P18*1</f>
        <v>7.0546128411031568E-3</v>
      </c>
      <c r="R18" s="65">
        <f>s_C*s_EF_ow*(1/365)*s_ED_out*(s_ET_ow_o+s_ET_ow_i)*(1/24)*up_RadSpec!V18*up_RadSpec!Q18*1</f>
        <v>1.0073764730513846E-2</v>
      </c>
      <c r="S18" s="65">
        <f>s_C*s_EF_ow*(1/365)*s_ED_out*(s_ET_ow_o+s_ET_ow_i)*(1/24)*up_RadSpec!W18*up_RadSpec!R18*1</f>
        <v>1.215877506452253E-2</v>
      </c>
      <c r="T18" s="65">
        <f>s_C*s_EF_ow*(1/365)*s_ED_out*(s_ET_ow_o+s_ET_ow_i)*(1/24)*up_RadSpec!S18*up_RadSpec!N18*1</f>
        <v>4.1502205711632231E-3</v>
      </c>
      <c r="U18" s="58">
        <f>IFERROR(s_DL/(up_RadSpec!F18*s_EF_ow*s_ED_out*(s_ET_ow_o+s_ET_ow_i)*(1/24)*s_IRA_ow),".")</f>
        <v>2.9090909090909089E-3</v>
      </c>
      <c r="V18" s="58">
        <f>IFERROR(s_DL/(up_RadSpec!H18*s_EF_ow*(1/365)*s_ED_out*(s_ET_ow_o+s_ET_ow_i)*(1/24)*s_GSF_a),".")</f>
        <v>15.927272727272728</v>
      </c>
      <c r="W18" s="58">
        <f t="shared" si="6"/>
        <v>2.908559665316422E-3</v>
      </c>
      <c r="X18" s="65">
        <f t="shared" si="4"/>
        <v>1718.75</v>
      </c>
      <c r="Y18" s="65">
        <f t="shared" si="5"/>
        <v>0.3139269406392694</v>
      </c>
      <c r="Z18" s="61"/>
    </row>
    <row r="19" spans="1:26" x14ac:dyDescent="0.25">
      <c r="A19" s="64" t="s">
        <v>17</v>
      </c>
      <c r="B19" s="61" t="s">
        <v>274</v>
      </c>
      <c r="C19" s="58">
        <f>IFERROR((s_DL/(up_RadSpec!G19*s_EF_ow*s_ED_out*s_IRS_ow*(1/1000)))*1,".")</f>
        <v>0.36363636363636365</v>
      </c>
      <c r="D19" s="58">
        <f>IFERROR(IF(A19="H-3",(s_DL/(up_RadSpec!F19*s_EF_ow*s_ED_out*(s_ET_ow_o+s_ET_ow_i)*(1/24)*s_IRA_ow*(1/17)*1000))*1,(s_DL/(up_RadSpec!F19*s_EF_ow*s_ED_out*(s_ET_ow_o+s_ET_ow_i)*(1/24)*s_IRA_ow*(1/s_PEF_wind)*1000))*1),".")</f>
        <v>902.50320889537193</v>
      </c>
      <c r="E19" s="58">
        <f>IFERROR((s_DL/(up_RadSpec!E19*s_EF_ow*(1/365)*s_ED_out*up_RadSpec!O19*(s_ET_ow_o+s_ET_ow_i)*(1/24)*up_RadSpec!T19))*1,".")</f>
        <v>365.49603032687224</v>
      </c>
      <c r="F19" s="58">
        <f t="shared" si="0"/>
        <v>0.36312877073550603</v>
      </c>
      <c r="G19" s="65">
        <f t="shared" si="1"/>
        <v>13.75</v>
      </c>
      <c r="H19" s="65">
        <f t="shared" si="2"/>
        <v>5.5401465066476623E-3</v>
      </c>
      <c r="I19" s="65">
        <f>s_C*s_EF_ow*(1/365)*s_ED_out*(s_ET_ow_o+s_ET_ow_i)*(1/24)*up_RadSpec!T19*up_RadSpec!O19*1</f>
        <v>1.3680039138943246E-2</v>
      </c>
      <c r="J19" s="58"/>
      <c r="K19" s="58">
        <f>IFERROR((s_DL/(up_RadSpec!E19*s_EF_ow*(1/365)*s_ED_out*up_RadSpec!O19*(s_ET_ow_o+s_ET_ow_i)*(1/24)*up_RadSpec!T19))*1,".")</f>
        <v>365.49603032687224</v>
      </c>
      <c r="L19" s="58">
        <f>IFERROR((s_DL/(up_RadSpec!K19*s_EF_ow*(1/365)*s_ED_out*up_RadSpec!P19*(s_ET_ow_o+s_ET_ow_i)*(1/24)*up_RadSpec!U19))*1,".")</f>
        <v>724.92613769209538</v>
      </c>
      <c r="M19" s="58">
        <f>IFERROR((s_DL/(up_RadSpec!L19*s_EF_ow*(1/365)*s_ED_out*up_RadSpec!Q19*(s_ET_ow_o+s_ET_ow_i)*(1/24)*up_RadSpec!V19))*1,".")</f>
        <v>502.51823043266927</v>
      </c>
      <c r="N19" s="58">
        <f>IFERROR((s_DL/(up_RadSpec!M19*s_EF_ow*(1/365)*s_ED_out*up_RadSpec!R19*(s_ET_ow_o+s_ET_ow_i)*(1/24)*up_RadSpec!W19))*1,".")</f>
        <v>419.70515970515953</v>
      </c>
      <c r="O19" s="58">
        <f>IFERROR((s_DL/(up_RadSpec!I19*s_EF_ow*(1/365)*s_ED_out*up_RadSpec!N19*(s_ET_ow_o+s_ET_ow_i)*(1/24)*up_RadSpec!S19))*1,".")</f>
        <v>1248.3427584651174</v>
      </c>
      <c r="P19" s="65">
        <f>s_C*s_EF_ow*(1/365)*s_ED_out*(s_ET_ow_o+s_ET_ow_i)*(1/24)*up_RadSpec!T19*up_RadSpec!O19*1</f>
        <v>1.3680039138943246E-2</v>
      </c>
      <c r="Q19" s="65">
        <f>s_C*s_EF_ow*(1/365)*s_ED_out*(s_ET_ow_o+s_ET_ow_i)*(1/24)*up_RadSpec!U19*up_RadSpec!P19*1</f>
        <v>6.897254409832989E-3</v>
      </c>
      <c r="R19" s="65">
        <f>s_C*s_EF_ow*(1/365)*s_ED_out*(s_ET_ow_o+s_ET_ow_i)*(1/24)*up_RadSpec!V19*up_RadSpec!Q19*1</f>
        <v>9.9498877795836192E-3</v>
      </c>
      <c r="S19" s="65">
        <f>s_C*s_EF_ow*(1/365)*s_ED_out*(s_ET_ow_o+s_ET_ow_i)*(1/24)*up_RadSpec!W19*up_RadSpec!R19*1</f>
        <v>1.191312492682356E-2</v>
      </c>
      <c r="T19" s="65">
        <f>s_C*s_EF_ow*(1/365)*s_ED_out*(s_ET_ow_o+s_ET_ow_i)*(1/24)*up_RadSpec!S19*up_RadSpec!N19*1</f>
        <v>4.0053102131562658E-3</v>
      </c>
      <c r="U19" s="58">
        <f>IFERROR(s_DL/(up_RadSpec!F19*s_EF_ow*s_ED_out*(s_ET_ow_o+s_ET_ow_i)*(1/24)*s_IRA_ow),".")</f>
        <v>2.9090909090909089E-3</v>
      </c>
      <c r="V19" s="58">
        <f>IFERROR(s_DL/(up_RadSpec!H19*s_EF_ow*(1/365)*s_ED_out*(s_ET_ow_o+s_ET_ow_i)*(1/24)*s_GSF_a),".")</f>
        <v>15.927272727272728</v>
      </c>
      <c r="W19" s="58">
        <f t="shared" si="6"/>
        <v>2.908559665316422E-3</v>
      </c>
      <c r="X19" s="65">
        <f t="shared" si="4"/>
        <v>1718.75</v>
      </c>
      <c r="Y19" s="65">
        <f t="shared" si="5"/>
        <v>0.3139269406392694</v>
      </c>
      <c r="Z19" s="61"/>
    </row>
    <row r="20" spans="1:26" x14ac:dyDescent="0.25">
      <c r="A20" s="64" t="s">
        <v>18</v>
      </c>
      <c r="B20" s="61" t="s">
        <v>274</v>
      </c>
      <c r="C20" s="58">
        <f>IFERROR((s_DL/(up_RadSpec!G20*s_EF_ow*s_ED_out*s_IRS_ow*(1/1000)))*1,".")</f>
        <v>0.36363636363636365</v>
      </c>
      <c r="D20" s="58">
        <f>IFERROR(IF(A20="H-3",(s_DL/(up_RadSpec!F20*s_EF_ow*s_ED_out*(s_ET_ow_o+s_ET_ow_i)*(1/24)*s_IRA_ow*(1/17)*1000))*1,(s_DL/(up_RadSpec!F20*s_EF_ow*s_ED_out*(s_ET_ow_o+s_ET_ow_i)*(1/24)*s_IRA_ow*(1/s_PEF_wind)*1000))*1),".")</f>
        <v>902.50320889537193</v>
      </c>
      <c r="E20" s="58">
        <f>IFERROR((s_DL/(up_RadSpec!E20*s_EF_ow*(1/365)*s_ED_out*up_RadSpec!O20*(s_ET_ow_o+s_ET_ow_i)*(1/24)*up_RadSpec!T20))*1,".")</f>
        <v>359.39411562557814</v>
      </c>
      <c r="F20" s="58">
        <f t="shared" si="0"/>
        <v>0.36312264544770728</v>
      </c>
      <c r="G20" s="65">
        <f t="shared" si="1"/>
        <v>13.75</v>
      </c>
      <c r="H20" s="65">
        <f t="shared" si="2"/>
        <v>5.5401465066476623E-3</v>
      </c>
      <c r="I20" s="65">
        <f>s_C*s_EF_ow*(1/365)*s_ED_out*(s_ET_ow_o+s_ET_ow_i)*(1/24)*up_RadSpec!T20*up_RadSpec!O20*1</f>
        <v>1.3912303464670721E-2</v>
      </c>
      <c r="J20" s="58"/>
      <c r="K20" s="58">
        <f>IFERROR((s_DL/(up_RadSpec!E20*s_EF_ow*(1/365)*s_ED_out*up_RadSpec!O20*(s_ET_ow_o+s_ET_ow_i)*(1/24)*up_RadSpec!T20))*1,".")</f>
        <v>359.39411562557814</v>
      </c>
      <c r="L20" s="58">
        <f>IFERROR((s_DL/(up_RadSpec!K20*s_EF_ow*(1/365)*s_ED_out*up_RadSpec!P20*(s_ET_ow_o+s_ET_ow_i)*(1/24)*up_RadSpec!U20))*1,".")</f>
        <v>708.75923413236853</v>
      </c>
      <c r="M20" s="58">
        <f>IFERROR((s_DL/(up_RadSpec!L20*s_EF_ow*(1/365)*s_ED_out*up_RadSpec!Q20*(s_ET_ow_o+s_ET_ow_i)*(1/24)*up_RadSpec!V20))*1,".")</f>
        <v>495.90409590409598</v>
      </c>
      <c r="N20" s="58">
        <f>IFERROR((s_DL/(up_RadSpec!M20*s_EF_ow*(1/365)*s_ED_out*up_RadSpec!R20*(s_ET_ow_o+s_ET_ow_i)*(1/24)*up_RadSpec!W20))*1,".")</f>
        <v>416.39928698752243</v>
      </c>
      <c r="O20" s="58">
        <f>IFERROR((s_DL/(up_RadSpec!I20*s_EF_ow*(1/365)*s_ED_out*up_RadSpec!N20*(s_ET_ow_o+s_ET_ow_i)*(1/24)*up_RadSpec!S20))*1,".")</f>
        <v>1207.6986076986082</v>
      </c>
      <c r="P20" s="65">
        <f>s_C*s_EF_ow*(1/365)*s_ED_out*(s_ET_ow_o+s_ET_ow_i)*(1/24)*up_RadSpec!T20*up_RadSpec!O20*1</f>
        <v>1.3912303464670721E-2</v>
      </c>
      <c r="Q20" s="65">
        <f>s_C*s_EF_ow*(1/365)*s_ED_out*(s_ET_ow_o+s_ET_ow_i)*(1/24)*up_RadSpec!U20*up_RadSpec!P20*1</f>
        <v>7.054581808899855E-3</v>
      </c>
      <c r="R20" s="65">
        <f>s_C*s_EF_ow*(1/365)*s_ED_out*(s_ET_ow_o+s_ET_ow_i)*(1/24)*up_RadSpec!V20*up_RadSpec!Q20*1</f>
        <v>1.0082594681708298E-2</v>
      </c>
      <c r="S20" s="65">
        <f>s_C*s_EF_ow*(1/365)*s_ED_out*(s_ET_ow_o+s_ET_ow_i)*(1/24)*up_RadSpec!W20*up_RadSpec!R20*1</f>
        <v>1.2007705479452048E-2</v>
      </c>
      <c r="T20" s="65">
        <f>s_C*s_EF_ow*(1/365)*s_ED_out*(s_ET_ow_o+s_ET_ow_i)*(1/24)*up_RadSpec!S20*up_RadSpec!N20*1</f>
        <v>4.1401057914010565E-3</v>
      </c>
      <c r="U20" s="58">
        <f>IFERROR(s_DL/(up_RadSpec!F20*s_EF_ow*s_ED_out*(s_ET_ow_o+s_ET_ow_i)*(1/24)*s_IRA_ow),".")</f>
        <v>2.9090909090909089E-3</v>
      </c>
      <c r="V20" s="58">
        <f>IFERROR(s_DL/(up_RadSpec!H20*s_EF_ow*(1/365)*s_ED_out*(s_ET_ow_o+s_ET_ow_i)*(1/24)*s_GSF_a),".")</f>
        <v>15.927272727272728</v>
      </c>
      <c r="W20" s="58">
        <f t="shared" si="6"/>
        <v>2.908559665316422E-3</v>
      </c>
      <c r="X20" s="65">
        <f t="shared" si="4"/>
        <v>1718.75</v>
      </c>
      <c r="Y20" s="65">
        <f t="shared" si="5"/>
        <v>0.3139269406392694</v>
      </c>
      <c r="Z20" s="61"/>
    </row>
    <row r="21" spans="1:26" x14ac:dyDescent="0.25">
      <c r="A21" s="64" t="s">
        <v>19</v>
      </c>
      <c r="B21" s="61" t="s">
        <v>274</v>
      </c>
      <c r="C21" s="58">
        <f>IFERROR((s_DL/(up_RadSpec!G21*s_EF_ow*s_ED_out*s_IRS_ow*(1/1000)))*1,".")</f>
        <v>0.36363636363636365</v>
      </c>
      <c r="D21" s="58">
        <f>IFERROR(IF(A21="H-3",(s_DL/(up_RadSpec!F21*s_EF_ow*s_ED_out*(s_ET_ow_o+s_ET_ow_i)*(1/24)*s_IRA_ow*(1/17)*1000))*1,(s_DL/(up_RadSpec!F21*s_EF_ow*s_ED_out*(s_ET_ow_o+s_ET_ow_i)*(1/24)*s_IRA_ow*(1/s_PEF_wind)*1000))*1),".")</f>
        <v>902.50320889537193</v>
      </c>
      <c r="E21" s="58" t="str">
        <f>IFERROR((s_DL/(up_RadSpec!E21*s_EF_ow*(1/365)*s_ED_out*up_RadSpec!O21*(s_ET_ow_o+s_ET_ow_i)*(1/24)*up_RadSpec!T21))*1,".")</f>
        <v>.</v>
      </c>
      <c r="F21" s="58">
        <f t="shared" si="0"/>
        <v>0.36348990637563572</v>
      </c>
      <c r="G21" s="65">
        <f t="shared" si="1"/>
        <v>13.75</v>
      </c>
      <c r="H21" s="65">
        <f t="shared" si="2"/>
        <v>5.5401465066476623E-3</v>
      </c>
      <c r="I21" s="65">
        <f>s_C*s_EF_ow*(1/365)*s_ED_out*(s_ET_ow_o+s_ET_ow_i)*(1/24)*up_RadSpec!T21*up_RadSpec!O21*1</f>
        <v>0</v>
      </c>
      <c r="J21" s="58"/>
      <c r="K21" s="58" t="str">
        <f>IFERROR((s_DL/(up_RadSpec!E21*s_EF_ow*(1/365)*s_ED_out*up_RadSpec!O21*(s_ET_ow_o+s_ET_ow_i)*(1/24)*up_RadSpec!T21))*1,".")</f>
        <v>.</v>
      </c>
      <c r="L21" s="58" t="str">
        <f>IFERROR((s_DL/(up_RadSpec!K21*s_EF_ow*(1/365)*s_ED_out*up_RadSpec!P21*(s_ET_ow_o+s_ET_ow_i)*(1/24)*up_RadSpec!U21))*1,".")</f>
        <v>.</v>
      </c>
      <c r="M21" s="58" t="str">
        <f>IFERROR((s_DL/(up_RadSpec!L21*s_EF_ow*(1/365)*s_ED_out*up_RadSpec!Q21*(s_ET_ow_o+s_ET_ow_i)*(1/24)*up_RadSpec!V21))*1,".")</f>
        <v>.</v>
      </c>
      <c r="N21" s="58" t="str">
        <f>IFERROR((s_DL/(up_RadSpec!M21*s_EF_ow*(1/365)*s_ED_out*up_RadSpec!R21*(s_ET_ow_o+s_ET_ow_i)*(1/24)*up_RadSpec!W21))*1,".")</f>
        <v>.</v>
      </c>
      <c r="O21" s="58" t="str">
        <f>IFERROR((s_DL/(up_RadSpec!I21*s_EF_ow*(1/365)*s_ED_out*up_RadSpec!N21*(s_ET_ow_o+s_ET_ow_i)*(1/24)*up_RadSpec!S21))*1,".")</f>
        <v>.</v>
      </c>
      <c r="P21" s="65">
        <f>s_C*s_EF_ow*(1/365)*s_ED_out*(s_ET_ow_o+s_ET_ow_i)*(1/24)*up_RadSpec!T21*up_RadSpec!O21*1</f>
        <v>0</v>
      </c>
      <c r="Q21" s="65">
        <f>s_C*s_EF_ow*(1/365)*s_ED_out*(s_ET_ow_o+s_ET_ow_i)*(1/24)*up_RadSpec!U21*up_RadSpec!P21*1</f>
        <v>0</v>
      </c>
      <c r="R21" s="65">
        <f>s_C*s_EF_ow*(1/365)*s_ED_out*(s_ET_ow_o+s_ET_ow_i)*(1/24)*up_RadSpec!V21*up_RadSpec!Q21*1</f>
        <v>0</v>
      </c>
      <c r="S21" s="65">
        <f>s_C*s_EF_ow*(1/365)*s_ED_out*(s_ET_ow_o+s_ET_ow_i)*(1/24)*up_RadSpec!W21*up_RadSpec!R21*1</f>
        <v>0</v>
      </c>
      <c r="T21" s="65">
        <f>s_C*s_EF_ow*(1/365)*s_ED_out*(s_ET_ow_o+s_ET_ow_i)*(1/24)*up_RadSpec!S21*up_RadSpec!N21*1</f>
        <v>0</v>
      </c>
      <c r="U21" s="58">
        <f>IFERROR(s_DL/(up_RadSpec!F21*s_EF_ow*s_ED_out*(s_ET_ow_o+s_ET_ow_i)*(1/24)*s_IRA_ow),".")</f>
        <v>2.9090909090909089E-3</v>
      </c>
      <c r="V21" s="58">
        <f>IFERROR(s_DL/(up_RadSpec!H21*s_EF_ow*(1/365)*s_ED_out*(s_ET_ow_o+s_ET_ow_i)*(1/24)*s_GSF_a),".")</f>
        <v>15.927272727272728</v>
      </c>
      <c r="W21" s="58">
        <f t="shared" si="6"/>
        <v>2.908559665316422E-3</v>
      </c>
      <c r="X21" s="65">
        <f t="shared" si="4"/>
        <v>1718.75</v>
      </c>
      <c r="Y21" s="65">
        <f t="shared" si="5"/>
        <v>0.3139269406392694</v>
      </c>
      <c r="Z21" s="61"/>
    </row>
    <row r="22" spans="1:26" x14ac:dyDescent="0.25">
      <c r="A22" s="64" t="s">
        <v>20</v>
      </c>
      <c r="B22" s="61" t="s">
        <v>274</v>
      </c>
      <c r="C22" s="58">
        <f>IFERROR((s_DL/(up_RadSpec!G22*s_EF_ow*s_ED_out*s_IRS_ow*(1/1000)))*1,".")</f>
        <v>0.36363636363636365</v>
      </c>
      <c r="D22" s="58">
        <f>IFERROR(IF(A22="H-3",(s_DL/(up_RadSpec!F22*s_EF_ow*s_ED_out*(s_ET_ow_o+s_ET_ow_i)*(1/24)*s_IRA_ow*(1/17)*1000))*1,(s_DL/(up_RadSpec!F22*s_EF_ow*s_ED_out*(s_ET_ow_o+s_ET_ow_i)*(1/24)*s_IRA_ow*(1/s_PEF_wind)*1000))*1),".")</f>
        <v>902.50320889537193</v>
      </c>
      <c r="E22" s="58">
        <f>IFERROR((s_DL/(up_RadSpec!E22*s_EF_ow*(1/365)*s_ED_out*up_RadSpec!O22*(s_ET_ow_o+s_ET_ow_i)*(1/24)*up_RadSpec!T22))*1,".")</f>
        <v>1528504398.8269799</v>
      </c>
      <c r="F22" s="58">
        <f t="shared" si="0"/>
        <v>0.36348990628919503</v>
      </c>
      <c r="G22" s="65">
        <f t="shared" si="1"/>
        <v>13.75</v>
      </c>
      <c r="H22" s="65">
        <f t="shared" si="2"/>
        <v>5.5401465066476623E-3</v>
      </c>
      <c r="I22" s="65">
        <f>s_C*s_EF_ow*(1/365)*s_ED_out*(s_ET_ow_o+s_ET_ow_i)*(1/24)*up_RadSpec!T22*up_RadSpec!O22*1</f>
        <v>3.2711714822915463E-9</v>
      </c>
      <c r="J22" s="58"/>
      <c r="K22" s="58">
        <f>IFERROR((s_DL/(up_RadSpec!E22*s_EF_ow*(1/365)*s_ED_out*up_RadSpec!O22*(s_ET_ow_o+s_ET_ow_i)*(1/24)*up_RadSpec!T22))*1,".")</f>
        <v>1528504398.8269799</v>
      </c>
      <c r="L22" s="58">
        <f>IFERROR((s_DL/(up_RadSpec!K22*s_EF_ow*(1/365)*s_ED_out*up_RadSpec!P22*(s_ET_ow_o+s_ET_ow_i)*(1/24)*up_RadSpec!U22))*1,".")</f>
        <v>1400600315.0167918</v>
      </c>
      <c r="M22" s="58">
        <f>IFERROR((s_DL/(up_RadSpec!L22*s_EF_ow*(1/365)*s_ED_out*up_RadSpec!Q22*(s_ET_ow_o+s_ET_ow_i)*(1/24)*up_RadSpec!V22))*1,".")</f>
        <v>1076036075.9143474</v>
      </c>
      <c r="N22" s="58">
        <f>IFERROR((s_DL/(up_RadSpec!M22*s_EF_ow*(1/365)*s_ED_out*up_RadSpec!R22*(s_ET_ow_o+s_ET_ow_i)*(1/24)*up_RadSpec!W22))*1,".")</f>
        <v>1108825757.575757</v>
      </c>
      <c r="O22" s="58">
        <f>IFERROR((s_DL/(up_RadSpec!I22*s_EF_ow*(1/365)*s_ED_out*up_RadSpec!N22*(s_ET_ow_o+s_ET_ow_i)*(1/24)*up_RadSpec!S22))*1,".")</f>
        <v>7867886699.35355</v>
      </c>
      <c r="P22" s="65">
        <f>s_C*s_EF_ow*(1/365)*s_ED_out*(s_ET_ow_o+s_ET_ow_i)*(1/24)*up_RadSpec!T22*up_RadSpec!O22*1</f>
        <v>3.2711714822915463E-9</v>
      </c>
      <c r="Q22" s="65">
        <f>s_C*s_EF_ow*(1/365)*s_ED_out*(s_ET_ow_o+s_ET_ow_i)*(1/24)*up_RadSpec!U22*up_RadSpec!P22*1</f>
        <v>3.5698978119536226E-9</v>
      </c>
      <c r="R22" s="65">
        <f>s_C*s_EF_ow*(1/365)*s_ED_out*(s_ET_ow_o+s_ET_ow_i)*(1/24)*up_RadSpec!V22*up_RadSpec!Q22*1</f>
        <v>4.646684355588465E-9</v>
      </c>
      <c r="S22" s="65">
        <f>s_C*s_EF_ow*(1/365)*s_ED_out*(s_ET_ow_o+s_ET_ow_i)*(1/24)*up_RadSpec!W22*up_RadSpec!R22*1</f>
        <v>4.5092747583097075E-9</v>
      </c>
      <c r="T22" s="65">
        <f>s_C*s_EF_ow*(1/365)*s_ED_out*(s_ET_ow_o+s_ET_ow_i)*(1/24)*up_RadSpec!S22*up_RadSpec!N22*1</f>
        <v>6.3549466217031515E-10</v>
      </c>
      <c r="U22" s="58">
        <f>IFERROR(s_DL/(up_RadSpec!F22*s_EF_ow*s_ED_out*(s_ET_ow_o+s_ET_ow_i)*(1/24)*s_IRA_ow),".")</f>
        <v>2.9090909090909089E-3</v>
      </c>
      <c r="V22" s="58">
        <f>IFERROR(s_DL/(up_RadSpec!H22*s_EF_ow*(1/365)*s_ED_out*(s_ET_ow_o+s_ET_ow_i)*(1/24)*s_GSF_a),".")</f>
        <v>15.927272727272728</v>
      </c>
      <c r="W22" s="58">
        <f t="shared" si="6"/>
        <v>2.908559665316422E-3</v>
      </c>
      <c r="X22" s="65">
        <f t="shared" si="4"/>
        <v>1718.75</v>
      </c>
      <c r="Y22" s="65">
        <f t="shared" si="5"/>
        <v>0.3139269406392694</v>
      </c>
      <c r="Z22" s="61"/>
    </row>
    <row r="23" spans="1:26" x14ac:dyDescent="0.25">
      <c r="A23" s="66" t="s">
        <v>21</v>
      </c>
      <c r="B23" s="61" t="s">
        <v>261</v>
      </c>
      <c r="C23" s="58">
        <f>IFERROR((s_DL/(up_RadSpec!G23*s_EF_ow*s_ED_out*s_IRS_ow*(1/1000)))*1,".")</f>
        <v>0.36363636363636365</v>
      </c>
      <c r="D23" s="58">
        <f>IFERROR(IF(A23="H-3",(s_DL/(up_RadSpec!F23*s_EF_ow*s_ED_out*(s_ET_ow_o+s_ET_ow_i)*(1/24)*s_IRA_ow*(1/17)*1000))*1,(s_DL/(up_RadSpec!F23*s_EF_ow*s_ED_out*(s_ET_ow_o+s_ET_ow_i)*(1/24)*s_IRA_ow*(1/s_PEF_wind)*1000))*1),".")</f>
        <v>902.50320889537193</v>
      </c>
      <c r="E23" s="58">
        <f>IFERROR((s_DL/(up_RadSpec!E23*s_EF_ow*(1/365)*s_ED_out*up_RadSpec!O23*(s_ET_ow_o+s_ET_ow_i)*(1/24)*up_RadSpec!T23))*1,".")</f>
        <v>350.03923532849149</v>
      </c>
      <c r="F23" s="58">
        <f t="shared" si="0"/>
        <v>0.36311284049537351</v>
      </c>
      <c r="G23" s="65">
        <f t="shared" si="1"/>
        <v>13.75</v>
      </c>
      <c r="H23" s="65">
        <f t="shared" si="2"/>
        <v>5.5401465066476623E-3</v>
      </c>
      <c r="I23" s="65">
        <f>s_C*s_EF_ow*(1/365)*s_ED_out*(s_ET_ow_o+s_ET_ow_i)*(1/24)*up_RadSpec!T23*up_RadSpec!O23*1</f>
        <v>1.4284113023238072E-2</v>
      </c>
      <c r="J23" s="58"/>
      <c r="K23" s="58">
        <f>IFERROR((s_DL/(up_RadSpec!E23*s_EF_ow*(1/365)*s_ED_out*up_RadSpec!O23*(s_ET_ow_o+s_ET_ow_i)*(1/24)*up_RadSpec!T23))*1,".")</f>
        <v>350.03923532849149</v>
      </c>
      <c r="L23" s="58">
        <f>IFERROR((s_DL/(up_RadSpec!K23*s_EF_ow*(1/365)*s_ED_out*up_RadSpec!P23*(s_ET_ow_o+s_ET_ow_i)*(1/24)*up_RadSpec!U23))*1,".")</f>
        <v>623.0764241703605</v>
      </c>
      <c r="M23" s="58">
        <f>IFERROR((s_DL/(up_RadSpec!L23*s_EF_ow*(1/365)*s_ED_out*up_RadSpec!Q23*(s_ET_ow_o+s_ET_ow_i)*(1/24)*up_RadSpec!V23))*1,".")</f>
        <v>440.59313285674295</v>
      </c>
      <c r="N23" s="58">
        <f>IFERROR((s_DL/(up_RadSpec!M23*s_EF_ow*(1/365)*s_ED_out*up_RadSpec!R23*(s_ET_ow_o+s_ET_ow_i)*(1/24)*up_RadSpec!W23))*1,".")</f>
        <v>360.55144855144857</v>
      </c>
      <c r="O23" s="58">
        <f>IFERROR((s_DL/(up_RadSpec!I23*s_EF_ow*(1/365)*s_ED_out*up_RadSpec!N23*(s_ET_ow_o+s_ET_ow_i)*(1/24)*up_RadSpec!S23))*1,".")</f>
        <v>980.81956878073379</v>
      </c>
      <c r="P23" s="65">
        <f>s_C*s_EF_ow*(1/365)*s_ED_out*(s_ET_ow_o+s_ET_ow_i)*(1/24)*up_RadSpec!T23*up_RadSpec!O23*1</f>
        <v>1.4284113023238072E-2</v>
      </c>
      <c r="Q23" s="65">
        <f>s_C*s_EF_ow*(1/365)*s_ED_out*(s_ET_ow_o+s_ET_ow_i)*(1/24)*up_RadSpec!U23*up_RadSpec!P23*1</f>
        <v>8.0246977835144503E-3</v>
      </c>
      <c r="R23" s="65">
        <f>s_C*s_EF_ow*(1/365)*s_ED_out*(s_ET_ow_o+s_ET_ow_i)*(1/24)*up_RadSpec!V23*up_RadSpec!Q23*1</f>
        <v>1.1348338471779426E-2</v>
      </c>
      <c r="S23" s="65">
        <f>s_C*s_EF_ow*(1/365)*s_ED_out*(s_ET_ow_o+s_ET_ow_i)*(1/24)*up_RadSpec!W23*up_RadSpec!R23*1</f>
        <v>1.3867646406880348E-2</v>
      </c>
      <c r="T23" s="65">
        <f>s_C*s_EF_ow*(1/365)*s_ED_out*(s_ET_ow_o+s_ET_ow_i)*(1/24)*up_RadSpec!S23*up_RadSpec!N23*1</f>
        <v>5.0977775720926419E-3</v>
      </c>
      <c r="U23" s="58">
        <f>IFERROR(s_DL/(up_RadSpec!F23*s_EF_ow*s_ED_out*(s_ET_ow_o+s_ET_ow_i)*(1/24)*s_IRA_ow),".")</f>
        <v>2.9090909090909089E-3</v>
      </c>
      <c r="V23" s="58">
        <f>IFERROR(s_DL/(up_RadSpec!H23*s_EF_ow*(1/365)*s_ED_out*(s_ET_ow_o+s_ET_ow_i)*(1/24)*s_GSF_a),".")</f>
        <v>15.927272727272728</v>
      </c>
      <c r="W23" s="58">
        <f t="shared" si="6"/>
        <v>2.908559665316422E-3</v>
      </c>
      <c r="X23" s="65">
        <f t="shared" si="4"/>
        <v>1718.75</v>
      </c>
      <c r="Y23" s="65">
        <f t="shared" si="5"/>
        <v>0.3139269406392694</v>
      </c>
      <c r="Z23" s="61"/>
    </row>
    <row r="24" spans="1:26" x14ac:dyDescent="0.25">
      <c r="A24" s="64" t="s">
        <v>22</v>
      </c>
      <c r="B24" s="61" t="s">
        <v>274</v>
      </c>
      <c r="C24" s="58">
        <f>IFERROR((s_DL/(up_RadSpec!G24*s_EF_ow*s_ED_out*s_IRS_ow*(1/1000)))*1,".")</f>
        <v>0.36363636363636365</v>
      </c>
      <c r="D24" s="58">
        <f>IFERROR(IF(A24="H-3",(s_DL/(up_RadSpec!F24*s_EF_ow*s_ED_out*(s_ET_ow_o+s_ET_ow_i)*(1/24)*s_IRA_ow*(1/17)*1000))*1,(s_DL/(up_RadSpec!F24*s_EF_ow*s_ED_out*(s_ET_ow_o+s_ET_ow_i)*(1/24)*s_IRA_ow*(1/s_PEF_wind)*1000))*1),".")</f>
        <v>902.50320889537193</v>
      </c>
      <c r="E24" s="58">
        <f>IFERROR((s_DL/(up_RadSpec!E24*s_EF_ow*(1/365)*s_ED_out*up_RadSpec!O24*(s_ET_ow_o+s_ET_ow_i)*(1/24)*up_RadSpec!T24))*1,".")</f>
        <v>458.87362275580551</v>
      </c>
      <c r="F24" s="58">
        <f t="shared" si="0"/>
        <v>0.36320220116106577</v>
      </c>
      <c r="G24" s="65">
        <f t="shared" si="1"/>
        <v>13.75</v>
      </c>
      <c r="H24" s="65">
        <f t="shared" si="2"/>
        <v>5.5401465066476623E-3</v>
      </c>
      <c r="I24" s="65">
        <f>s_C*s_EF_ow*(1/365)*s_ED_out*(s_ET_ow_o+s_ET_ow_i)*(1/24)*up_RadSpec!T24*up_RadSpec!O24*1</f>
        <v>1.0896246269227821E-2</v>
      </c>
      <c r="J24" s="58"/>
      <c r="K24" s="58">
        <f>IFERROR((s_DL/(up_RadSpec!E24*s_EF_ow*(1/365)*s_ED_out*up_RadSpec!O24*(s_ET_ow_o+s_ET_ow_i)*(1/24)*up_RadSpec!T24))*1,".")</f>
        <v>458.87362275580551</v>
      </c>
      <c r="L24" s="58">
        <f>IFERROR((s_DL/(up_RadSpec!K24*s_EF_ow*(1/365)*s_ED_out*up_RadSpec!P24*(s_ET_ow_o+s_ET_ow_i)*(1/24)*up_RadSpec!U24))*1,".")</f>
        <v>831.9447442262034</v>
      </c>
      <c r="M24" s="58">
        <f>IFERROR((s_DL/(up_RadSpec!L24*s_EF_ow*(1/365)*s_ED_out*up_RadSpec!Q24*(s_ET_ow_o+s_ET_ow_i)*(1/24)*up_RadSpec!V24))*1,".")</f>
        <v>587.40674803103343</v>
      </c>
      <c r="N24" s="58">
        <f>IFERROR((s_DL/(up_RadSpec!M24*s_EF_ow*(1/365)*s_ED_out*up_RadSpec!R24*(s_ET_ow_o+s_ET_ow_i)*(1/24)*up_RadSpec!W24))*1,".")</f>
        <v>490.52272027325921</v>
      </c>
      <c r="O24" s="58">
        <f>IFERROR((s_DL/(up_RadSpec!I24*s_EF_ow*(1/365)*s_ED_out*up_RadSpec!N24*(s_ET_ow_o+s_ET_ow_i)*(1/24)*up_RadSpec!S24))*1,".")</f>
        <v>1382.6973026973023</v>
      </c>
      <c r="P24" s="65">
        <f>s_C*s_EF_ow*(1/365)*s_ED_out*(s_ET_ow_o+s_ET_ow_i)*(1/24)*up_RadSpec!T24*up_RadSpec!O24*1</f>
        <v>1.0896246269227821E-2</v>
      </c>
      <c r="Q24" s="65">
        <f>s_C*s_EF_ow*(1/365)*s_ED_out*(s_ET_ow_o+s_ET_ow_i)*(1/24)*up_RadSpec!U24*up_RadSpec!P24*1</f>
        <v>6.0100145288501444E-3</v>
      </c>
      <c r="R24" s="65">
        <f>s_C*s_EF_ow*(1/365)*s_ED_out*(s_ET_ow_o+s_ET_ow_i)*(1/24)*up_RadSpec!V24*up_RadSpec!Q24*1</f>
        <v>8.5119893783308122E-3</v>
      </c>
      <c r="S24" s="65">
        <f>s_C*s_EF_ow*(1/365)*s_ED_out*(s_ET_ow_o+s_ET_ow_i)*(1/24)*up_RadSpec!W24*up_RadSpec!R24*1</f>
        <v>1.0193207762557078E-2</v>
      </c>
      <c r="T24" s="65">
        <f>s_C*s_EF_ow*(1/365)*s_ED_out*(s_ET_ow_o+s_ET_ow_i)*(1/24)*up_RadSpec!S24*up_RadSpec!N24*1</f>
        <v>3.616120455465003E-3</v>
      </c>
      <c r="U24" s="58">
        <f>IFERROR(s_DL/(up_RadSpec!F24*s_EF_ow*s_ED_out*(s_ET_ow_o+s_ET_ow_i)*(1/24)*s_IRA_ow),".")</f>
        <v>2.9090909090909089E-3</v>
      </c>
      <c r="V24" s="58">
        <f>IFERROR(s_DL/(up_RadSpec!H24*s_EF_ow*(1/365)*s_ED_out*(s_ET_ow_o+s_ET_ow_i)*(1/24)*s_GSF_a),".")</f>
        <v>15.927272727272728</v>
      </c>
      <c r="W24" s="58">
        <f t="shared" si="6"/>
        <v>2.908559665316422E-3</v>
      </c>
      <c r="X24" s="65">
        <f t="shared" si="4"/>
        <v>1718.75</v>
      </c>
      <c r="Y24" s="65">
        <f t="shared" si="5"/>
        <v>0.3139269406392694</v>
      </c>
      <c r="Z24" s="61"/>
    </row>
    <row r="25" spans="1:26" x14ac:dyDescent="0.25">
      <c r="A25" s="66" t="s">
        <v>23</v>
      </c>
      <c r="B25" s="61" t="s">
        <v>261</v>
      </c>
      <c r="C25" s="58">
        <f>IFERROR((s_DL/(up_RadSpec!G25*s_EF_ow*s_ED_out*s_IRS_ow*(1/1000)))*1,".")</f>
        <v>0.36363636363636365</v>
      </c>
      <c r="D25" s="58">
        <f>IFERROR(IF(A25="H-3",(s_DL/(up_RadSpec!F25*s_EF_ow*s_ED_out*(s_ET_ow_o+s_ET_ow_i)*(1/24)*s_IRA_ow*(1/17)*1000))*1,(s_DL/(up_RadSpec!F25*s_EF_ow*s_ED_out*(s_ET_ow_o+s_ET_ow_i)*(1/24)*s_IRA_ow*(1/s_PEF_wind)*1000))*1),".")</f>
        <v>902.50320889537193</v>
      </c>
      <c r="E25" s="58">
        <f>IFERROR((s_DL/(up_RadSpec!E25*s_EF_ow*(1/365)*s_ED_out*up_RadSpec!O25*(s_ET_ow_o+s_ET_ow_i)*(1/24)*up_RadSpec!T25))*1,".")</f>
        <v>511.71960569550941</v>
      </c>
      <c r="F25" s="58">
        <f t="shared" si="0"/>
        <v>0.36323189178157522</v>
      </c>
      <c r="G25" s="65">
        <f t="shared" si="1"/>
        <v>13.75</v>
      </c>
      <c r="H25" s="65">
        <f t="shared" si="2"/>
        <v>5.5401465066476623E-3</v>
      </c>
      <c r="I25" s="65">
        <f>s_C*s_EF_ow*(1/365)*s_ED_out*(s_ET_ow_o+s_ET_ow_i)*(1/24)*up_RadSpec!T25*up_RadSpec!O25*1</f>
        <v>9.7709760273972587E-3</v>
      </c>
      <c r="J25" s="58"/>
      <c r="K25" s="58">
        <f>IFERROR((s_DL/(up_RadSpec!E25*s_EF_ow*(1/365)*s_ED_out*up_RadSpec!O25*(s_ET_ow_o+s_ET_ow_i)*(1/24)*up_RadSpec!T25))*1,".")</f>
        <v>511.71960569550941</v>
      </c>
      <c r="L25" s="58">
        <f>IFERROR((s_DL/(up_RadSpec!K25*s_EF_ow*(1/365)*s_ED_out*up_RadSpec!P25*(s_ET_ow_o+s_ET_ow_i)*(1/24)*up_RadSpec!U25))*1,".")</f>
        <v>916.38362553616764</v>
      </c>
      <c r="M25" s="58">
        <f>IFERROR((s_DL/(up_RadSpec!L25*s_EF_ow*(1/365)*s_ED_out*up_RadSpec!Q25*(s_ET_ow_o+s_ET_ow_i)*(1/24)*up_RadSpec!V25))*1,".")</f>
        <v>657.32694272020126</v>
      </c>
      <c r="N25" s="58">
        <f>IFERROR((s_DL/(up_RadSpec!M25*s_EF_ow*(1/365)*s_ED_out*up_RadSpec!R25*(s_ET_ow_o+s_ET_ow_i)*(1/24)*up_RadSpec!W25))*1,".")</f>
        <v>586.97641341709129</v>
      </c>
      <c r="O25" s="58">
        <f>IFERROR((s_DL/(up_RadSpec!I25*s_EF_ow*(1/365)*s_ED_out*up_RadSpec!N25*(s_ET_ow_o+s_ET_ow_i)*(1/24)*up_RadSpec!S25))*1,".")</f>
        <v>1642.9752066115702</v>
      </c>
      <c r="P25" s="65">
        <f>s_C*s_EF_ow*(1/365)*s_ED_out*(s_ET_ow_o+s_ET_ow_i)*(1/24)*up_RadSpec!T25*up_RadSpec!O25*1</f>
        <v>9.7709760273972587E-3</v>
      </c>
      <c r="Q25" s="65">
        <f>s_C*s_EF_ow*(1/365)*s_ED_out*(s_ET_ow_o+s_ET_ow_i)*(1/24)*up_RadSpec!U25*up_RadSpec!P25*1</f>
        <v>5.4562301864293419E-3</v>
      </c>
      <c r="R25" s="65">
        <f>s_C*s_EF_ow*(1/365)*s_ED_out*(s_ET_ow_o+s_ET_ow_i)*(1/24)*up_RadSpec!V25*up_RadSpec!Q25*1</f>
        <v>7.6065648234478452E-3</v>
      </c>
      <c r="S25" s="65">
        <f>s_C*s_EF_ow*(1/365)*s_ED_out*(s_ET_ow_o+s_ET_ow_i)*(1/24)*up_RadSpec!W25*up_RadSpec!R25*1</f>
        <v>8.5182298397518744E-3</v>
      </c>
      <c r="T25" s="65">
        <f>s_C*s_EF_ow*(1/365)*s_ED_out*(s_ET_ow_o+s_ET_ow_i)*(1/24)*up_RadSpec!S25*up_RadSpec!N25*1</f>
        <v>3.0432595573440645E-3</v>
      </c>
      <c r="U25" s="58">
        <f>IFERROR(s_DL/(up_RadSpec!F25*s_EF_ow*s_ED_out*(s_ET_ow_o+s_ET_ow_i)*(1/24)*s_IRA_ow),".")</f>
        <v>2.9090909090909089E-3</v>
      </c>
      <c r="V25" s="58">
        <f>IFERROR(s_DL/(up_RadSpec!H25*s_EF_ow*(1/365)*s_ED_out*(s_ET_ow_o+s_ET_ow_i)*(1/24)*s_GSF_a),".")</f>
        <v>15.927272727272728</v>
      </c>
      <c r="W25" s="58">
        <f t="shared" si="6"/>
        <v>2.908559665316422E-3</v>
      </c>
      <c r="X25" s="65">
        <f t="shared" si="4"/>
        <v>1718.75</v>
      </c>
      <c r="Y25" s="65">
        <f t="shared" si="5"/>
        <v>0.3139269406392694</v>
      </c>
      <c r="Z25" s="61"/>
    </row>
    <row r="26" spans="1:26" x14ac:dyDescent="0.25">
      <c r="A26" s="64" t="s">
        <v>24</v>
      </c>
      <c r="B26" s="61" t="s">
        <v>274</v>
      </c>
      <c r="C26" s="58">
        <f>IFERROR((s_DL/(up_RadSpec!G26*s_EF_ow*s_ED_out*s_IRS_ow*(1/1000)))*1,".")</f>
        <v>0.36363636363636365</v>
      </c>
      <c r="D26" s="58">
        <f>IFERROR(IF(A26="H-3",(s_DL/(up_RadSpec!F26*s_EF_ow*s_ED_out*(s_ET_ow_o+s_ET_ow_i)*(1/24)*s_IRA_ow*(1/17)*1000))*1,(s_DL/(up_RadSpec!F26*s_EF_ow*s_ED_out*(s_ET_ow_o+s_ET_ow_i)*(1/24)*s_IRA_ow*(1/s_PEF_wind)*1000))*1),".")</f>
        <v>902.50320889537193</v>
      </c>
      <c r="E26" s="58">
        <f>IFERROR((s_DL/(up_RadSpec!E26*s_EF_ow*(1/365)*s_ED_out*up_RadSpec!O26*(s_ET_ow_o+s_ET_ow_i)*(1/24)*up_RadSpec!T26))*1,".")</f>
        <v>2789.981447124303</v>
      </c>
      <c r="F26" s="58">
        <f t="shared" si="0"/>
        <v>0.36344255563047029</v>
      </c>
      <c r="G26" s="65">
        <f t="shared" si="1"/>
        <v>13.75</v>
      </c>
      <c r="H26" s="65">
        <f t="shared" si="2"/>
        <v>5.5401465066476623E-3</v>
      </c>
      <c r="I26" s="65">
        <f>s_C*s_EF_ow*(1/365)*s_ED_out*(s_ET_ow_o+s_ET_ow_i)*(1/24)*up_RadSpec!T26*up_RadSpec!O26*1</f>
        <v>1.792126612581461E-3</v>
      </c>
      <c r="J26" s="58"/>
      <c r="K26" s="58">
        <f>IFERROR((s_DL/(up_RadSpec!E26*s_EF_ow*(1/365)*s_ED_out*up_RadSpec!O26*(s_ET_ow_o+s_ET_ow_i)*(1/24)*up_RadSpec!T26))*1,".")</f>
        <v>2789.981447124303</v>
      </c>
      <c r="L26" s="58">
        <f>IFERROR((s_DL/(up_RadSpec!K26*s_EF_ow*(1/365)*s_ED_out*up_RadSpec!P26*(s_ET_ow_o+s_ET_ow_i)*(1/24)*up_RadSpec!U26))*1,".")</f>
        <v>5093.8165204298857</v>
      </c>
      <c r="M26" s="58">
        <f>IFERROR((s_DL/(up_RadSpec!L26*s_EF_ow*(1/365)*s_ED_out*up_RadSpec!Q26*(s_ET_ow_o+s_ET_ow_i)*(1/24)*up_RadSpec!V26))*1,".")</f>
        <v>3681.7148325358839</v>
      </c>
      <c r="N26" s="58">
        <f>IFERROR((s_DL/(up_RadSpec!M26*s_EF_ow*(1/365)*s_ED_out*up_RadSpec!R26*(s_ET_ow_o+s_ET_ow_i)*(1/24)*up_RadSpec!W26))*1,".")</f>
        <v>3149.2561983471064</v>
      </c>
      <c r="O26" s="58">
        <f>IFERROR((s_DL/(up_RadSpec!I26*s_EF_ow*(1/365)*s_ED_out*up_RadSpec!N26*(s_ET_ow_o+s_ET_ow_i)*(1/24)*up_RadSpec!S26))*1,".")</f>
        <v>29689.496050264632</v>
      </c>
      <c r="P26" s="65">
        <f>s_C*s_EF_ow*(1/365)*s_ED_out*(s_ET_ow_o+s_ET_ow_i)*(1/24)*up_RadSpec!T26*up_RadSpec!O26*1</f>
        <v>1.792126612581461E-3</v>
      </c>
      <c r="Q26" s="65">
        <f>s_C*s_EF_ow*(1/365)*s_ED_out*(s_ET_ow_o+s_ET_ow_i)*(1/24)*up_RadSpec!U26*up_RadSpec!P26*1</f>
        <v>9.8158227332028692E-4</v>
      </c>
      <c r="R26" s="65">
        <f>s_C*s_EF_ow*(1/365)*s_ED_out*(s_ET_ow_o+s_ET_ow_i)*(1/24)*up_RadSpec!V26*up_RadSpec!Q26*1</f>
        <v>1.3580628124194264E-3</v>
      </c>
      <c r="S26" s="65">
        <f>s_C*s_EF_ow*(1/365)*s_ED_out*(s_ET_ow_o+s_ET_ow_i)*(1/24)*up_RadSpec!W26*up_RadSpec!R26*1</f>
        <v>1.587676481394007E-3</v>
      </c>
      <c r="T26" s="65">
        <f>s_C*s_EF_ow*(1/365)*s_ED_out*(s_ET_ow_o+s_ET_ow_i)*(1/24)*up_RadSpec!S26*up_RadSpec!N26*1</f>
        <v>1.6840972953986646E-4</v>
      </c>
      <c r="U26" s="58">
        <f>IFERROR(s_DL/(up_RadSpec!F26*s_EF_ow*s_ED_out*(s_ET_ow_o+s_ET_ow_i)*(1/24)*s_IRA_ow),".")</f>
        <v>2.9090909090909089E-3</v>
      </c>
      <c r="V26" s="58">
        <f>IFERROR(s_DL/(up_RadSpec!H26*s_EF_ow*(1/365)*s_ED_out*(s_ET_ow_o+s_ET_ow_i)*(1/24)*s_GSF_a),".")</f>
        <v>15.927272727272728</v>
      </c>
      <c r="W26" s="58">
        <f t="shared" si="6"/>
        <v>2.908559665316422E-3</v>
      </c>
      <c r="X26" s="65">
        <f t="shared" si="4"/>
        <v>1718.75</v>
      </c>
      <c r="Y26" s="65">
        <f t="shared" si="5"/>
        <v>0.3139269406392694</v>
      </c>
      <c r="Z26" s="61"/>
    </row>
    <row r="27" spans="1:26" x14ac:dyDescent="0.25">
      <c r="A27" s="64" t="s">
        <v>25</v>
      </c>
      <c r="B27" s="61" t="s">
        <v>274</v>
      </c>
      <c r="C27" s="58">
        <f>IFERROR((s_DL/(up_RadSpec!G27*s_EF_ow*s_ED_out*s_IRS_ow*(1/1000)))*1,".")</f>
        <v>0.36363636363636365</v>
      </c>
      <c r="D27" s="58">
        <f>IFERROR(IF(A27="H-3",(s_DL/(up_RadSpec!F27*s_EF_ow*s_ED_out*(s_ET_ow_o+s_ET_ow_i)*(1/24)*s_IRA_ow*(1/17)*1000))*1,(s_DL/(up_RadSpec!F27*s_EF_ow*s_ED_out*(s_ET_ow_o+s_ET_ow_i)*(1/24)*s_IRA_ow*(1/s_PEF_wind)*1000))*1),".")</f>
        <v>902.50320889537193</v>
      </c>
      <c r="E27" s="58">
        <f>IFERROR((s_DL/(up_RadSpec!E27*s_EF_ow*(1/365)*s_ED_out*up_RadSpec!O27*(s_ET_ow_o+s_ET_ow_i)*(1/24)*up_RadSpec!T27))*1,".")</f>
        <v>587.83443727764472</v>
      </c>
      <c r="F27" s="58">
        <f t="shared" si="0"/>
        <v>0.36326527975603928</v>
      </c>
      <c r="G27" s="65">
        <f t="shared" si="1"/>
        <v>13.75</v>
      </c>
      <c r="H27" s="65">
        <f t="shared" si="2"/>
        <v>5.5401465066476623E-3</v>
      </c>
      <c r="I27" s="65">
        <f>s_C*s_EF_ow*(1/365)*s_ED_out*(s_ET_ow_o+s_ET_ow_i)*(1/24)*up_RadSpec!T27*up_RadSpec!O27*1</f>
        <v>8.5057963312864075E-3</v>
      </c>
      <c r="J27" s="58"/>
      <c r="K27" s="58">
        <f>IFERROR((s_DL/(up_RadSpec!E27*s_EF_ow*(1/365)*s_ED_out*up_RadSpec!O27*(s_ET_ow_o+s_ET_ow_i)*(1/24)*up_RadSpec!T27))*1,".")</f>
        <v>587.83443727764472</v>
      </c>
      <c r="L27" s="58">
        <f>IFERROR((s_DL/(up_RadSpec!K27*s_EF_ow*(1/365)*s_ED_out*up_RadSpec!P27*(s_ET_ow_o+s_ET_ow_i)*(1/24)*up_RadSpec!U27))*1,".")</f>
        <v>1743.6172248803834</v>
      </c>
      <c r="M27" s="58">
        <f>IFERROR((s_DL/(up_RadSpec!L27*s_EF_ow*(1/365)*s_ED_out*up_RadSpec!Q27*(s_ET_ow_o+s_ET_ow_i)*(1/24)*up_RadSpec!V27))*1,".")</f>
        <v>1068.9684726048363</v>
      </c>
      <c r="N27" s="58">
        <f>IFERROR((s_DL/(up_RadSpec!M27*s_EF_ow*(1/365)*s_ED_out*up_RadSpec!R27*(s_ET_ow_o+s_ET_ow_i)*(1/24)*up_RadSpec!W27))*1,".")</f>
        <v>777.63326697633283</v>
      </c>
      <c r="O27" s="58">
        <f>IFERROR((s_DL/(up_RadSpec!I27*s_EF_ow*(1/365)*s_ED_out*up_RadSpec!N27*(s_ET_ow_o+s_ET_ow_i)*(1/24)*up_RadSpec!S27))*1,".")</f>
        <v>5454.0040604556762</v>
      </c>
      <c r="P27" s="65">
        <f>s_C*s_EF_ow*(1/365)*s_ED_out*(s_ET_ow_o+s_ET_ow_i)*(1/24)*up_RadSpec!T27*up_RadSpec!O27*1</f>
        <v>8.5057963312864075E-3</v>
      </c>
      <c r="Q27" s="65">
        <f>s_C*s_EF_ow*(1/365)*s_ED_out*(s_ET_ow_o+s_ET_ow_i)*(1/24)*up_RadSpec!U27*up_RadSpec!P27*1</f>
        <v>2.8676018616087093E-3</v>
      </c>
      <c r="R27" s="65">
        <f>s_C*s_EF_ow*(1/365)*s_ED_out*(s_ET_ow_o+s_ET_ow_i)*(1/24)*up_RadSpec!V27*up_RadSpec!Q27*1</f>
        <v>4.6774064232372754E-3</v>
      </c>
      <c r="S27" s="65">
        <f>s_C*s_EF_ow*(1/365)*s_ED_out*(s_ET_ow_o+s_ET_ow_i)*(1/24)*up_RadSpec!W27*up_RadSpec!R27*1</f>
        <v>6.4297660765484897E-3</v>
      </c>
      <c r="T27" s="65">
        <f>s_C*s_EF_ow*(1/365)*s_ED_out*(s_ET_ow_o+s_ET_ow_i)*(1/24)*up_RadSpec!S27*up_RadSpec!N27*1</f>
        <v>9.167576599827936E-4</v>
      </c>
      <c r="U27" s="58">
        <f>IFERROR(s_DL/(up_RadSpec!F27*s_EF_ow*s_ED_out*(s_ET_ow_o+s_ET_ow_i)*(1/24)*s_IRA_ow),".")</f>
        <v>2.9090909090909089E-3</v>
      </c>
      <c r="V27" s="58">
        <f>IFERROR(s_DL/(up_RadSpec!H27*s_EF_ow*(1/365)*s_ED_out*(s_ET_ow_o+s_ET_ow_i)*(1/24)*s_GSF_a),".")</f>
        <v>15.927272727272728</v>
      </c>
      <c r="W27" s="58">
        <f t="shared" si="6"/>
        <v>2.908559665316422E-3</v>
      </c>
      <c r="X27" s="65">
        <f t="shared" si="4"/>
        <v>1718.75</v>
      </c>
      <c r="Y27" s="65">
        <f t="shared" si="5"/>
        <v>0.3139269406392694</v>
      </c>
      <c r="Z27" s="61"/>
    </row>
    <row r="28" spans="1:26" x14ac:dyDescent="0.25">
      <c r="A28" s="64" t="s">
        <v>26</v>
      </c>
      <c r="B28" s="61" t="s">
        <v>274</v>
      </c>
      <c r="C28" s="58">
        <f>IFERROR((s_DL/(up_RadSpec!G28*s_EF_ow*s_ED_out*s_IRS_ow*(1/1000)))*1,".")</f>
        <v>0.36363636363636365</v>
      </c>
      <c r="D28" s="58">
        <f>IFERROR(IF(A28="H-3",(s_DL/(up_RadSpec!F28*s_EF_ow*s_ED_out*(s_ET_ow_o+s_ET_ow_i)*(1/24)*s_IRA_ow*(1/17)*1000))*1,(s_DL/(up_RadSpec!F28*s_EF_ow*s_ED_out*(s_ET_ow_o+s_ET_ow_i)*(1/24)*s_IRA_ow*(1/s_PEF_wind)*1000))*1),".")</f>
        <v>902.50320889537193</v>
      </c>
      <c r="E28" s="58">
        <f>IFERROR((s_DL/(up_RadSpec!E28*s_EF_ow*(1/365)*s_ED_out*up_RadSpec!O28*(s_ET_ow_o+s_ET_ow_i)*(1/24)*up_RadSpec!T28))*1,".")</f>
        <v>260.12204356153404</v>
      </c>
      <c r="F28" s="58">
        <f t="shared" si="0"/>
        <v>0.36298268084845209</v>
      </c>
      <c r="G28" s="65">
        <f t="shared" si="1"/>
        <v>13.75</v>
      </c>
      <c r="H28" s="65">
        <f t="shared" si="2"/>
        <v>5.5401465066476623E-3</v>
      </c>
      <c r="I28" s="65">
        <f>s_C*s_EF_ow*(1/365)*s_ED_out*(s_ET_ow_o+s_ET_ow_i)*(1/24)*up_RadSpec!T28*up_RadSpec!O28*1</f>
        <v>1.9221746575342466E-2</v>
      </c>
      <c r="J28" s="58"/>
      <c r="K28" s="58">
        <f>IFERROR((s_DL/(up_RadSpec!E28*s_EF_ow*(1/365)*s_ED_out*up_RadSpec!O28*(s_ET_ow_o+s_ET_ow_i)*(1/24)*up_RadSpec!T28))*1,".")</f>
        <v>260.12204356153404</v>
      </c>
      <c r="L28" s="58">
        <f>IFERROR((s_DL/(up_RadSpec!K28*s_EF_ow*(1/365)*s_ED_out*up_RadSpec!P28*(s_ET_ow_o+s_ET_ow_i)*(1/24)*up_RadSpec!U28))*1,".")</f>
        <v>580.03581393411912</v>
      </c>
      <c r="M28" s="58">
        <f>IFERROR((s_DL/(up_RadSpec!L28*s_EF_ow*(1/365)*s_ED_out*up_RadSpec!Q28*(s_ET_ow_o+s_ET_ow_i)*(1/24)*up_RadSpec!V28))*1,".")</f>
        <v>402.71233191587152</v>
      </c>
      <c r="N28" s="58">
        <f>IFERROR((s_DL/(up_RadSpec!M28*s_EF_ow*(1/365)*s_ED_out*up_RadSpec!R28*(s_ET_ow_o+s_ET_ow_i)*(1/24)*up_RadSpec!W28))*1,".")</f>
        <v>348.66947137369652</v>
      </c>
      <c r="O28" s="58">
        <f>IFERROR((s_DL/(up_RadSpec!I28*s_EF_ow*(1/365)*s_ED_out*up_RadSpec!N28*(s_ET_ow_o+s_ET_ow_i)*(1/24)*up_RadSpec!S28))*1,".")</f>
        <v>1019.6825396825403</v>
      </c>
      <c r="P28" s="65">
        <f>s_C*s_EF_ow*(1/365)*s_ED_out*(s_ET_ow_o+s_ET_ow_i)*(1/24)*up_RadSpec!T28*up_RadSpec!O28*1</f>
        <v>1.9221746575342466E-2</v>
      </c>
      <c r="Q28" s="65">
        <f>s_C*s_EF_ow*(1/365)*s_ED_out*(s_ET_ow_o+s_ET_ow_i)*(1/24)*up_RadSpec!U28*up_RadSpec!P28*1</f>
        <v>8.6201573762959109E-3</v>
      </c>
      <c r="R28" s="65">
        <f>s_C*s_EF_ow*(1/365)*s_ED_out*(s_ET_ow_o+s_ET_ow_i)*(1/24)*up_RadSpec!V28*up_RadSpec!Q28*1</f>
        <v>1.241581050228311E-2</v>
      </c>
      <c r="S28" s="65">
        <f>s_C*s_EF_ow*(1/365)*s_ED_out*(s_ET_ow_o+s_ET_ow_i)*(1/24)*up_RadSpec!W28*up_RadSpec!R28*1</f>
        <v>1.4340228814128397E-2</v>
      </c>
      <c r="T28" s="65">
        <f>s_C*s_EF_ow*(1/365)*s_ED_out*(s_ET_ow_o+s_ET_ow_i)*(1/24)*up_RadSpec!S28*up_RadSpec!N28*1</f>
        <v>4.9034869240348672E-3</v>
      </c>
      <c r="U28" s="58">
        <f>IFERROR(s_DL/(up_RadSpec!F28*s_EF_ow*s_ED_out*(s_ET_ow_o+s_ET_ow_i)*(1/24)*s_IRA_ow),".")</f>
        <v>2.9090909090909089E-3</v>
      </c>
      <c r="V28" s="58">
        <f>IFERROR(s_DL/(up_RadSpec!H28*s_EF_ow*(1/365)*s_ED_out*(s_ET_ow_o+s_ET_ow_i)*(1/24)*s_GSF_a),".")</f>
        <v>15.927272727272728</v>
      </c>
      <c r="W28" s="58">
        <f t="shared" si="6"/>
        <v>2.908559665316422E-3</v>
      </c>
      <c r="X28" s="65">
        <f t="shared" si="4"/>
        <v>1718.75</v>
      </c>
      <c r="Y28" s="65">
        <f t="shared" si="5"/>
        <v>0.3139269406392694</v>
      </c>
      <c r="Z28" s="61"/>
    </row>
    <row r="29" spans="1:26" x14ac:dyDescent="0.25">
      <c r="A29" s="64" t="s">
        <v>27</v>
      </c>
      <c r="B29" s="61" t="s">
        <v>274</v>
      </c>
      <c r="C29" s="58">
        <f>IFERROR((s_DL/(up_RadSpec!G29*s_EF_ow*s_ED_out*s_IRS_ow*(1/1000)))*1,".")</f>
        <v>0.36363636363636365</v>
      </c>
      <c r="D29" s="58">
        <f>IFERROR(IF(A29="H-3",(s_DL/(up_RadSpec!F29*s_EF_ow*s_ED_out*(s_ET_ow_o+s_ET_ow_i)*(1/24)*s_IRA_ow*(1/17)*1000))*1,(s_DL/(up_RadSpec!F29*s_EF_ow*s_ED_out*(s_ET_ow_o+s_ET_ow_i)*(1/24)*s_IRA_ow*(1/s_PEF_wind)*1000))*1),".")</f>
        <v>902.50320889537193</v>
      </c>
      <c r="E29" s="58">
        <f>IFERROR((s_DL/(up_RadSpec!E29*s_EF_ow*(1/365)*s_ED_out*up_RadSpec!O29*(s_ET_ow_o+s_ET_ow_i)*(1/24)*up_RadSpec!T29))*1,".")</f>
        <v>282.86140089418791</v>
      </c>
      <c r="F29" s="58">
        <f t="shared" si="0"/>
        <v>0.36302340460856469</v>
      </c>
      <c r="G29" s="65">
        <f t="shared" si="1"/>
        <v>13.75</v>
      </c>
      <c r="H29" s="65">
        <f t="shared" si="2"/>
        <v>5.5401465066476623E-3</v>
      </c>
      <c r="I29" s="65">
        <f>s_C*s_EF_ow*(1/365)*s_ED_out*(s_ET_ow_o+s_ET_ow_i)*(1/24)*up_RadSpec!T29*up_RadSpec!O29*1</f>
        <v>1.7676501580611161E-2</v>
      </c>
      <c r="J29" s="58"/>
      <c r="K29" s="58">
        <f>IFERROR((s_DL/(up_RadSpec!E29*s_EF_ow*(1/365)*s_ED_out*up_RadSpec!O29*(s_ET_ow_o+s_ET_ow_i)*(1/24)*up_RadSpec!T29))*1,".")</f>
        <v>282.86140089418791</v>
      </c>
      <c r="L29" s="58">
        <f>IFERROR((s_DL/(up_RadSpec!K29*s_EF_ow*(1/365)*s_ED_out*up_RadSpec!P29*(s_ET_ow_o+s_ET_ow_i)*(1/24)*up_RadSpec!U29))*1,".")</f>
        <v>564.44019138755948</v>
      </c>
      <c r="M29" s="58">
        <f>IFERROR((s_DL/(up_RadSpec!L29*s_EF_ow*(1/365)*s_ED_out*up_RadSpec!Q29*(s_ET_ow_o+s_ET_ow_i)*(1/24)*up_RadSpec!V29))*1,".")</f>
        <v>402.10479175996409</v>
      </c>
      <c r="N29" s="58">
        <f>IFERROR((s_DL/(up_RadSpec!M29*s_EF_ow*(1/365)*s_ED_out*up_RadSpec!R29*(s_ET_ow_o+s_ET_ow_i)*(1/24)*up_RadSpec!W29))*1,".")</f>
        <v>341.08867132867113</v>
      </c>
      <c r="O29" s="58">
        <f>IFERROR((s_DL/(up_RadSpec!I29*s_EF_ow*(1/365)*s_ED_out*up_RadSpec!N29*(s_ET_ow_o+s_ET_ow_i)*(1/24)*up_RadSpec!S29))*1,".")</f>
        <v>1013.5537190082645</v>
      </c>
      <c r="P29" s="65">
        <f>s_C*s_EF_ow*(1/365)*s_ED_out*(s_ET_ow_o+s_ET_ow_i)*(1/24)*up_RadSpec!T29*up_RadSpec!O29*1</f>
        <v>1.7676501580611161E-2</v>
      </c>
      <c r="Q29" s="65">
        <f>s_C*s_EF_ow*(1/365)*s_ED_out*(s_ET_ow_o+s_ET_ow_i)*(1/24)*up_RadSpec!U29*up_RadSpec!P29*1</f>
        <v>8.8583344635833478E-3</v>
      </c>
      <c r="R29" s="65">
        <f>s_C*s_EF_ow*(1/365)*s_ED_out*(s_ET_ow_o+s_ET_ow_i)*(1/24)*up_RadSpec!V29*up_RadSpec!Q29*1</f>
        <v>1.2434569551174965E-2</v>
      </c>
      <c r="S29" s="65">
        <f>s_C*s_EF_ow*(1/365)*s_ED_out*(s_ET_ow_o+s_ET_ow_i)*(1/24)*up_RadSpec!W29*up_RadSpec!R29*1</f>
        <v>1.4658944785598076E-2</v>
      </c>
      <c r="T29" s="65">
        <f>s_C*s_EF_ow*(1/365)*s_ED_out*(s_ET_ow_o+s_ET_ow_i)*(1/24)*up_RadSpec!S29*up_RadSpec!N29*1</f>
        <v>4.9331376386170904E-3</v>
      </c>
      <c r="U29" s="58">
        <f>IFERROR(s_DL/(up_RadSpec!F29*s_EF_ow*s_ED_out*(s_ET_ow_o+s_ET_ow_i)*(1/24)*s_IRA_ow),".")</f>
        <v>2.9090909090909089E-3</v>
      </c>
      <c r="V29" s="58">
        <f>IFERROR(s_DL/(up_RadSpec!H29*s_EF_ow*(1/365)*s_ED_out*(s_ET_ow_o+s_ET_ow_i)*(1/24)*s_GSF_a),".")</f>
        <v>15.927272727272728</v>
      </c>
      <c r="W29" s="58">
        <f t="shared" si="6"/>
        <v>2.908559665316422E-3</v>
      </c>
      <c r="X29" s="65">
        <f t="shared" si="4"/>
        <v>1718.75</v>
      </c>
      <c r="Y29" s="65">
        <f t="shared" si="5"/>
        <v>0.3139269406392694</v>
      </c>
      <c r="Z29" s="61"/>
    </row>
    <row r="30" spans="1:26" x14ac:dyDescent="0.25">
      <c r="A30" s="64" t="s">
        <v>28</v>
      </c>
      <c r="B30" s="61" t="s">
        <v>274</v>
      </c>
      <c r="C30" s="58">
        <f>IFERROR((s_DL/(up_RadSpec!G30*s_EF_ow*s_ED_out*s_IRS_ow*(1/1000)))*1,".")</f>
        <v>0.36363636363636365</v>
      </c>
      <c r="D30" s="58">
        <f>IFERROR(IF(A30="H-3",(s_DL/(up_RadSpec!F30*s_EF_ow*s_ED_out*(s_ET_ow_o+s_ET_ow_i)*(1/24)*s_IRA_ow*(1/17)*1000))*1,(s_DL/(up_RadSpec!F30*s_EF_ow*s_ED_out*(s_ET_ow_o+s_ET_ow_i)*(1/24)*s_IRA_ow*(1/s_PEF_wind)*1000))*1),".")</f>
        <v>902.50320889537193</v>
      </c>
      <c r="E30" s="58">
        <f>IFERROR((s_DL/(up_RadSpec!E30*s_EF_ow*(1/365)*s_ED_out*up_RadSpec!O30*(s_ET_ow_o+s_ET_ow_i)*(1/24)*up_RadSpec!T30))*1,".")</f>
        <v>2654.5454545454545</v>
      </c>
      <c r="F30" s="58">
        <f t="shared" si="0"/>
        <v>0.36344014010688547</v>
      </c>
      <c r="G30" s="65">
        <f t="shared" si="1"/>
        <v>13.75</v>
      </c>
      <c r="H30" s="65">
        <f t="shared" si="2"/>
        <v>5.5401465066476623E-3</v>
      </c>
      <c r="I30" s="65">
        <f>s_C*s_EF_ow*(1/365)*s_ED_out*(s_ET_ow_o+s_ET_ow_i)*(1/24)*up_RadSpec!T30*up_RadSpec!O30*1</f>
        <v>1.8835616438356165E-3</v>
      </c>
      <c r="J30" s="58"/>
      <c r="K30" s="58">
        <f>IFERROR((s_DL/(up_RadSpec!E30*s_EF_ow*(1/365)*s_ED_out*up_RadSpec!O30*(s_ET_ow_o+s_ET_ow_i)*(1/24)*up_RadSpec!T30))*1,".")</f>
        <v>2654.5454545454545</v>
      </c>
      <c r="L30" s="58">
        <f>IFERROR((s_DL/(up_RadSpec!K30*s_EF_ow*(1/365)*s_ED_out*up_RadSpec!P30*(s_ET_ow_o+s_ET_ow_i)*(1/24)*up_RadSpec!U30))*1,".")</f>
        <v>13004.536082474226</v>
      </c>
      <c r="M30" s="58">
        <f>IFERROR((s_DL/(up_RadSpec!L30*s_EF_ow*(1/365)*s_ED_out*up_RadSpec!Q30*(s_ET_ow_o+s_ET_ow_i)*(1/24)*up_RadSpec!V30))*1,".")</f>
        <v>4686.3931523022411</v>
      </c>
      <c r="N30" s="58">
        <f>IFERROR((s_DL/(up_RadSpec!M30*s_EF_ow*(1/365)*s_ED_out*up_RadSpec!R30*(s_ET_ow_o+s_ET_ow_i)*(1/24)*up_RadSpec!W30))*1,".")</f>
        <v>3488.3160981632982</v>
      </c>
      <c r="O30" s="58">
        <f>IFERROR((s_DL/(up_RadSpec!I30*s_EF_ow*(1/365)*s_ED_out*up_RadSpec!N30*(s_ET_ow_o+s_ET_ow_i)*(1/24)*up_RadSpec!S30))*1,".")</f>
        <v>318545.45454545453</v>
      </c>
      <c r="P30" s="65">
        <f>s_C*s_EF_ow*(1/365)*s_ED_out*(s_ET_ow_o+s_ET_ow_i)*(1/24)*up_RadSpec!T30*up_RadSpec!O30*1</f>
        <v>1.8835616438356165E-3</v>
      </c>
      <c r="Q30" s="65">
        <f>s_C*s_EF_ow*(1/365)*s_ED_out*(s_ET_ow_o+s_ET_ow_i)*(1/24)*up_RadSpec!U30*up_RadSpec!P30*1</f>
        <v>3.8448122780314564E-4</v>
      </c>
      <c r="R30" s="65">
        <f>s_C*s_EF_ow*(1/365)*s_ED_out*(s_ET_ow_o+s_ET_ow_i)*(1/24)*up_RadSpec!V30*up_RadSpec!Q30*1</f>
        <v>1.0669185954967726E-3</v>
      </c>
      <c r="S30" s="65">
        <f>s_C*s_EF_ow*(1/365)*s_ED_out*(s_ET_ow_o+s_ET_ow_i)*(1/24)*up_RadSpec!W30*up_RadSpec!R30*1</f>
        <v>1.4333563413684463E-3</v>
      </c>
      <c r="T30" s="65">
        <f>s_C*s_EF_ow*(1/365)*s_ED_out*(s_ET_ow_o+s_ET_ow_i)*(1/24)*up_RadSpec!S30*up_RadSpec!N30*1</f>
        <v>1.5696347031963472E-5</v>
      </c>
      <c r="U30" s="58">
        <f>IFERROR(s_DL/(up_RadSpec!F30*s_EF_ow*s_ED_out*(s_ET_ow_o+s_ET_ow_i)*(1/24)*s_IRA_ow),".")</f>
        <v>2.9090909090909089E-3</v>
      </c>
      <c r="V30" s="58">
        <f>IFERROR(s_DL/(up_RadSpec!H30*s_EF_ow*(1/365)*s_ED_out*(s_ET_ow_o+s_ET_ow_i)*(1/24)*s_GSF_a),".")</f>
        <v>15.927272727272728</v>
      </c>
      <c r="W30" s="58">
        <f t="shared" si="6"/>
        <v>2.908559665316422E-3</v>
      </c>
      <c r="X30" s="65">
        <f t="shared" si="4"/>
        <v>1718.75</v>
      </c>
      <c r="Y30" s="65">
        <f t="shared" si="5"/>
        <v>0.3139269406392694</v>
      </c>
      <c r="Z30" s="61"/>
    </row>
    <row r="31" spans="1:26" x14ac:dyDescent="0.25">
      <c r="A31" s="67" t="s">
        <v>1</v>
      </c>
      <c r="B31" s="67" t="s">
        <v>274</v>
      </c>
      <c r="C31" s="68">
        <f>1/SUM(1/C32,1/C33,1/C34,1/C35,1/C36,1/C37,1/C38,1/C39,1/C40,1/C41,1/C42,1/C43,1/C44)</f>
        <v>3.0303939421212935E-2</v>
      </c>
      <c r="D31" s="68">
        <f t="shared" ref="D31:F31" si="7">1/SUM(1/D32,1/D33,1/D34,1/D35,1/D36,1/D37,1/D38,1/D39,1/D40,1/D41,1/D42,1/D43,1/D44)</f>
        <v>75.210857066993</v>
      </c>
      <c r="E31" s="68">
        <f>1/SUM(1/E32,1/E33,1/E34,1/E35,1/E36,1/E37,1/E38,1/E39,1/E40,1/E41,1/E42,1/E43)</f>
        <v>107.9327600133516</v>
      </c>
      <c r="F31" s="69">
        <f t="shared" si="7"/>
        <v>3.0283235179693346E-2</v>
      </c>
      <c r="G31" s="70">
        <f>SUM(G32:G44)</f>
        <v>824.97525000000007</v>
      </c>
      <c r="H31" s="70">
        <f>SUM(H32:H44)</f>
        <v>0.33239881813514782</v>
      </c>
      <c r="I31" s="70">
        <f>SUM(I32:I44)</f>
        <v>0.23162568989162727</v>
      </c>
      <c r="J31" s="70">
        <f t="shared" ref="J31:J76" si="8">SUM(G31:I31)</f>
        <v>825.53927450802689</v>
      </c>
      <c r="K31" s="68">
        <f t="shared" ref="K31:O31" si="9">1/SUM(1/K32,1/K33,1/K34,1/K35,1/K36,1/K37,1/K38,1/K39,1/K40,1/K41,1/K42,1/K43)</f>
        <v>107.9327600133516</v>
      </c>
      <c r="L31" s="68">
        <f t="shared" si="9"/>
        <v>199.46413406993449</v>
      </c>
      <c r="M31" s="68">
        <f t="shared" si="9"/>
        <v>140.93181289924036</v>
      </c>
      <c r="N31" s="68">
        <f t="shared" si="9"/>
        <v>122.43001143509866</v>
      </c>
      <c r="O31" s="68">
        <f t="shared" si="9"/>
        <v>421.38527700560428</v>
      </c>
      <c r="P31" s="70">
        <f>+SUM(P32:P44)</f>
        <v>0.23162568989162727</v>
      </c>
      <c r="Q31" s="70">
        <f t="shared" ref="Q31:S31" si="10">+SUM(Q32:Q44)</f>
        <v>0.125335815967971</v>
      </c>
      <c r="R31" s="70">
        <f t="shared" si="10"/>
        <v>0.17739075007765512</v>
      </c>
      <c r="S31" s="70">
        <f t="shared" si="10"/>
        <v>0.20419829833351563</v>
      </c>
      <c r="T31" s="70">
        <f>+SUM(T32:T44)</f>
        <v>5.9328128827024755E-2</v>
      </c>
      <c r="U31" s="68">
        <f t="shared" ref="U31:W31" si="11">1/SUM(1/U32,1/U33,1/U34,1/U35,1/U36,1/U37,1/U38,1/U39,1/U40,1/U41,1/U42,1/U43,1/U44)</f>
        <v>2.4243151536970355E-4</v>
      </c>
      <c r="V31" s="68">
        <f t="shared" si="11"/>
        <v>1.3273125466491269</v>
      </c>
      <c r="W31" s="69">
        <f t="shared" si="11"/>
        <v>2.4238724372701364E-4</v>
      </c>
      <c r="X31" s="70">
        <f>SUM(X32:X44)</f>
        <v>103121.90625</v>
      </c>
      <c r="Y31" s="70">
        <f>SUM(Y32:Y44)</f>
        <v>18.835051369863013</v>
      </c>
      <c r="Z31" s="70">
        <f t="shared" ref="Z31:Z76" si="12">SUM(X31:Y31)</f>
        <v>103140.74130136987</v>
      </c>
    </row>
    <row r="32" spans="1:26" x14ac:dyDescent="0.25">
      <c r="A32" s="71" t="s">
        <v>275</v>
      </c>
      <c r="B32" s="61">
        <v>1</v>
      </c>
      <c r="C32" s="72">
        <f>IFERROR(C3/$B32,0)</f>
        <v>0.36363636363636365</v>
      </c>
      <c r="D32" s="72">
        <f>IFERROR(D3/$B32,0)</f>
        <v>902.50320889537193</v>
      </c>
      <c r="E32" s="72">
        <f>IFERROR(E3/$B32,0)</f>
        <v>221844.15584415593</v>
      </c>
      <c r="F32" s="72">
        <f>IF(AND(C32&lt;&gt;0,D32&lt;&gt;0,E32&lt;&gt;0),1/((1/C32)+(1/D32)+(1/E32)),IF(AND(C32&lt;&gt;0,D32&lt;&gt;0,E32=0), 1/((1/C32)+(1/D32)),IF(AND(C32&lt;&gt;0,D32=0,E32&lt;&gt;0),1/((1/C32)+(1/E32)),IF(AND(C32=0,D32&lt;&gt;0,E32&lt;&gt;0),1/((1/D32)+(1/E32)),IF(AND(C32&lt;&gt;0,D32=0,E32=0),1/((1/C32)),IF(AND(C32=0,D32&lt;&gt;0,E32=0),1/((1/D32)),IF(AND(C32=0,D32=0,E32&lt;&gt;0),1/((1/E32)),IF(AND(C32=0,D32=0,E32=0),0))))))))</f>
        <v>0.36348931080125585</v>
      </c>
      <c r="G32" s="73">
        <f>IFERROR(up_RadSpec!$G$3*G3,".")*$B$32</f>
        <v>68.75</v>
      </c>
      <c r="H32" s="73">
        <f>IFERROR(up_RadSpec!$F$3*H3,".")*$B$32</f>
        <v>2.7700732533238313E-2</v>
      </c>
      <c r="I32" s="73">
        <f>IFERROR(up_RadSpec!$E$3*I3,".")*$B$32</f>
        <v>1.1269172228076334E-4</v>
      </c>
      <c r="J32" s="73">
        <f t="shared" si="8"/>
        <v>68.777813424255513</v>
      </c>
      <c r="K32" s="72">
        <f t="shared" ref="K32:O32" si="13">IFERROR(K3/$B32,0)</f>
        <v>221844.15584415593</v>
      </c>
      <c r="L32" s="72">
        <f t="shared" si="13"/>
        <v>311061.75132324267</v>
      </c>
      <c r="M32" s="72">
        <f t="shared" si="13"/>
        <v>235829.23154193873</v>
      </c>
      <c r="N32" s="72">
        <f t="shared" si="13"/>
        <v>243096.83536802168</v>
      </c>
      <c r="O32" s="72">
        <f t="shared" si="13"/>
        <v>482281.85429946438</v>
      </c>
      <c r="P32" s="73">
        <f>IFERROR(up_RadSpec!$E$3*P3,".")*$B$32</f>
        <v>1.1269172228076334E-4</v>
      </c>
      <c r="Q32" s="73">
        <f>IFERROR(up_RadSpec!$K$3*Q3,".")*$B$32</f>
        <v>8.0369894060105818E-5</v>
      </c>
      <c r="R32" s="73">
        <f>IFERROR(up_RadSpec!$L$3*R3,".")*$B$32</f>
        <v>1.060089109248279E-4</v>
      </c>
      <c r="S32" s="73">
        <f>IFERROR(up_RadSpec!$M$3*S3,".")*$B$32</f>
        <v>1.0283967688083132E-4</v>
      </c>
      <c r="T32" s="73">
        <f>IFERROR(up_RadSpec!$I$3*T3,".")*$B$32</f>
        <v>5.183690776903395E-5</v>
      </c>
      <c r="U32" s="72">
        <f t="shared" ref="U32:V32" si="14">IFERROR(U3/$B32,0)</f>
        <v>2.9090909090909089E-3</v>
      </c>
      <c r="V32" s="72">
        <f t="shared" si="14"/>
        <v>15.927272727272728</v>
      </c>
      <c r="W32" s="72">
        <f>IFERROR(IF(AND(U32&lt;&gt;0,V32&lt;&gt;0),1/((1/U32)+(1/V32)),IF(AND(U32&lt;&gt;0,V32=0),1/((1/U32)),IF(AND(U32=0,V32&lt;&gt;0),1/((1/V32)),IF(AND(U32=0,V32=0),0)))),0)</f>
        <v>2.908559665316422E-3</v>
      </c>
      <c r="X32" s="73">
        <f>IFERROR(up_RadSpec!$F$3*X3,".")*$B$32</f>
        <v>8593.75</v>
      </c>
      <c r="Y32" s="73">
        <f>IFERROR(up_RadSpec!$H$3*Y3,".")*$B$32</f>
        <v>1.5696347031963471</v>
      </c>
      <c r="Z32" s="73">
        <f t="shared" si="12"/>
        <v>8595.3196347031972</v>
      </c>
    </row>
    <row r="33" spans="1:26" x14ac:dyDescent="0.25">
      <c r="A33" s="71" t="s">
        <v>276</v>
      </c>
      <c r="B33" s="61">
        <v>1</v>
      </c>
      <c r="C33" s="72">
        <f t="shared" ref="C33:E34" si="15">IFERROR(C13/$B33,0)</f>
        <v>0.36363636363636365</v>
      </c>
      <c r="D33" s="72">
        <f t="shared" si="15"/>
        <v>902.50320889537193</v>
      </c>
      <c r="E33" s="72">
        <f t="shared" si="15"/>
        <v>5479.0618044855373</v>
      </c>
      <c r="F33" s="72">
        <f>IF(AND(C33&lt;&gt;0,D33&lt;&gt;0,E33&lt;&gt;0),1/((1/C33)+(1/D33)+(1/E33)),IF(AND(C33&lt;&gt;0,D33&lt;&gt;0,E33=0), 1/((1/C33)+(1/D33)),IF(AND(C33&lt;&gt;0,D33=0,E33&lt;&gt;0),1/((1/C33)+(1/E33)),IF(AND(C33=0,D33&lt;&gt;0,E33&lt;&gt;0),1/((1/D33)+(1/E33)),IF(AND(C33&lt;&gt;0,D33=0,E33=0),1/((1/C33)),IF(AND(C33=0,D33&lt;&gt;0,E33=0),1/((1/D33)),IF(AND(C33=0,D33=0,E33&lt;&gt;0),1/((1/E33)),IF(AND(C33=0,D33=0,E33=0),0))))))))</f>
        <v>0.36346579346142693</v>
      </c>
      <c r="G33" s="73">
        <f>IFERROR(up_RadSpec!$G$13*G13,".")*$B$33</f>
        <v>68.75</v>
      </c>
      <c r="H33" s="73">
        <f>IFERROR(up_RadSpec!$F$13*H13,".")*$B$33</f>
        <v>2.7700732533238313E-2</v>
      </c>
      <c r="I33" s="73">
        <f>IFERROR(up_RadSpec!$E$13*I13,".")*$B$33</f>
        <v>4.5628249675032468E-3</v>
      </c>
      <c r="J33" s="73">
        <f t="shared" si="8"/>
        <v>68.782263557500741</v>
      </c>
      <c r="K33" s="72">
        <f t="shared" ref="K33:O33" si="16">IFERROR(K13/$B33,0)</f>
        <v>5479.0618044855373</v>
      </c>
      <c r="L33" s="72">
        <f t="shared" si="16"/>
        <v>11948.632373213381</v>
      </c>
      <c r="M33" s="72">
        <f t="shared" si="16"/>
        <v>7098.5979194934398</v>
      </c>
      <c r="N33" s="72">
        <f t="shared" si="16"/>
        <v>5860.0282168498088</v>
      </c>
      <c r="O33" s="72">
        <f t="shared" si="16"/>
        <v>114951.29870129867</v>
      </c>
      <c r="P33" s="73">
        <f>IFERROR(up_RadSpec!$E$13*P13,".")*$B$33</f>
        <v>4.5628249675032468E-3</v>
      </c>
      <c r="Q33" s="73">
        <f>IFERROR(up_RadSpec!$K$13*Q13,".")*$B$33</f>
        <v>2.0922896628776835E-3</v>
      </c>
      <c r="R33" s="73">
        <f>IFERROR(up_RadSpec!$L$13*R13,".")*$B$33</f>
        <v>3.5218222363810141E-3</v>
      </c>
      <c r="S33" s="73">
        <f>IFERROR(up_RadSpec!$M$13*S13,".")*$B$33</f>
        <v>4.2661910616941228E-3</v>
      </c>
      <c r="T33" s="73">
        <f>IFERROR(up_RadSpec!$I$13*T13,".")*$B$33</f>
        <v>2.1748340629854549E-4</v>
      </c>
      <c r="U33" s="72">
        <f t="shared" ref="U33:V33" si="17">IFERROR(U13/$B33,0)</f>
        <v>2.9090909090909089E-3</v>
      </c>
      <c r="V33" s="72">
        <f t="shared" si="17"/>
        <v>15.927272727272728</v>
      </c>
      <c r="W33" s="72">
        <f t="shared" ref="W33:W44" si="18">IFERROR(IF(AND(U33&lt;&gt;0,V33&lt;&gt;0),1/((1/U33)+(1/V33)),IF(AND(U33&lt;&gt;0,V33=0),1/((1/U33)),IF(AND(U33=0,V33&lt;&gt;0),1/((1/V33)),IF(AND(U33=0,V33=0),0)))),0)</f>
        <v>2.908559665316422E-3</v>
      </c>
      <c r="X33" s="73">
        <f>IFERROR(up_RadSpec!$F$13*X13,".")*$B$33</f>
        <v>8593.75</v>
      </c>
      <c r="Y33" s="73">
        <f>IFERROR(up_RadSpec!$H$13*Y13,".")*$B$33</f>
        <v>1.5696347031963471</v>
      </c>
      <c r="Z33" s="73">
        <f t="shared" si="12"/>
        <v>8595.3196347031972</v>
      </c>
    </row>
    <row r="34" spans="1:26" x14ac:dyDescent="0.25">
      <c r="A34" s="71" t="s">
        <v>277</v>
      </c>
      <c r="B34" s="61">
        <v>1</v>
      </c>
      <c r="C34" s="72">
        <f t="shared" si="15"/>
        <v>0.36363636363636365</v>
      </c>
      <c r="D34" s="72">
        <f t="shared" si="15"/>
        <v>902.50320889537193</v>
      </c>
      <c r="E34" s="72">
        <f t="shared" si="15"/>
        <v>822.50179434746656</v>
      </c>
      <c r="F34" s="72">
        <f>IF(AND(C34&lt;&gt;0,D34&lt;&gt;0,E34&lt;&gt;0),1/((1/C34)+(1/D34)+(1/E34)),IF(AND(C34&lt;&gt;0,D34&lt;&gt;0,E34=0), 1/((1/C34)+(1/D34)),IF(AND(C34&lt;&gt;0,D34=0,E34&lt;&gt;0),1/((1/C34)+(1/E34)),IF(AND(C34=0,D34&lt;&gt;0,E34&lt;&gt;0),1/((1/D34)+(1/E34)),IF(AND(C34&lt;&gt;0,D34=0,E34=0),1/((1/C34)),IF(AND(C34=0,D34&lt;&gt;0,E34=0),1/((1/D34)),IF(AND(C34=0,D34=0,E34&lt;&gt;0),1/((1/E34)),IF(AND(C34=0,D34=0,E34=0),0))))))))</f>
        <v>0.36332933949480445</v>
      </c>
      <c r="G34" s="73">
        <f>IFERROR(up_RadSpec!$G$14*G14,".")*$B$34</f>
        <v>68.75</v>
      </c>
      <c r="H34" s="73">
        <f>IFERROR(up_RadSpec!$F$14*H14,".")*$B$33</f>
        <v>2.7700732533238313E-2</v>
      </c>
      <c r="I34" s="73">
        <f>IFERROR(up_RadSpec!$E$14*I14,".")*$B$33</f>
        <v>3.0395070468914664E-2</v>
      </c>
      <c r="J34" s="73">
        <f t="shared" si="8"/>
        <v>68.808095803002146</v>
      </c>
      <c r="K34" s="72">
        <f t="shared" ref="K34:O34" si="19">IFERROR(K14/$B34,0)</f>
        <v>822.50179434746656</v>
      </c>
      <c r="L34" s="72">
        <f t="shared" si="19"/>
        <v>1493.7483186060476</v>
      </c>
      <c r="M34" s="72">
        <f t="shared" si="19"/>
        <v>1104.3933455751369</v>
      </c>
      <c r="N34" s="72">
        <f t="shared" si="19"/>
        <v>967.77614763226291</v>
      </c>
      <c r="O34" s="72">
        <f t="shared" si="19"/>
        <v>4167.9600886917979</v>
      </c>
      <c r="P34" s="73">
        <f>IFERROR(up_RadSpec!$E$14*P14,".")*$B$33</f>
        <v>3.0395070468914664E-2</v>
      </c>
      <c r="Q34" s="73">
        <f>IFERROR(up_RadSpec!$K$14*Q14,".")*$B$33</f>
        <v>1.6736420512479488E-2</v>
      </c>
      <c r="R34" s="73">
        <f>IFERROR(up_RadSpec!$L$14*R14,".")*$B$33</f>
        <v>2.263686221957513E-2</v>
      </c>
      <c r="S34" s="73">
        <f>IFERROR(up_RadSpec!$M$14*S14,".")*$B$33</f>
        <v>2.58324200913242E-2</v>
      </c>
      <c r="T34" s="73">
        <f>IFERROR(up_RadSpec!$I$14*T14,".")*$B$33</f>
        <v>5.9981380502726403E-3</v>
      </c>
      <c r="U34" s="72">
        <f t="shared" ref="U34:V34" si="20">IFERROR(U14/$B34,0)</f>
        <v>2.9090909090909089E-3</v>
      </c>
      <c r="V34" s="72">
        <f t="shared" si="20"/>
        <v>15.927272727272728</v>
      </c>
      <c r="W34" s="72">
        <f t="shared" si="18"/>
        <v>2.908559665316422E-3</v>
      </c>
      <c r="X34" s="73">
        <f>IFERROR(up_RadSpec!$F$14*X14,".")*$B$33</f>
        <v>8593.75</v>
      </c>
      <c r="Y34" s="73">
        <f>IFERROR(up_RadSpec!$H$14*Y14,".")*$B$33</f>
        <v>1.5696347031963471</v>
      </c>
      <c r="Z34" s="73">
        <f t="shared" si="12"/>
        <v>8595.3196347031972</v>
      </c>
    </row>
    <row r="35" spans="1:26" x14ac:dyDescent="0.25">
      <c r="A35" s="71" t="s">
        <v>278</v>
      </c>
      <c r="B35" s="61">
        <v>1</v>
      </c>
      <c r="C35" s="72">
        <f>IFERROR(C30/$B35,0)</f>
        <v>0.36363636363636365</v>
      </c>
      <c r="D35" s="72">
        <f>IFERROR(D30/$B35,0)</f>
        <v>902.50320889537193</v>
      </c>
      <c r="E35" s="72">
        <f>IFERROR(E30/$B35,0)</f>
        <v>2654.5454545454545</v>
      </c>
      <c r="F35" s="72">
        <f t="shared" ref="F35:F61" si="21">IF(AND(C35&lt;&gt;0,D35&lt;&gt;0,E35&lt;&gt;0),1/((1/C35)+(1/D35)+(1/E35)),IF(AND(C35&lt;&gt;0,D35&lt;&gt;0,E35=0), 1/((1/C35)+(1/D35)),IF(AND(C35&lt;&gt;0,D35=0,E35&lt;&gt;0),1/((1/C35)+(1/E35)),IF(AND(C35=0,D35&lt;&gt;0,E35&lt;&gt;0),1/((1/D35)+(1/E35)),IF(AND(C35&lt;&gt;0,D35=0,E35=0),1/((1/C35)),IF(AND(C35=0,D35&lt;&gt;0,E35=0),1/((1/D35)),IF(AND(C35=0,D35=0,E35&lt;&gt;0),1/((1/E35)),IF(AND(C35=0,D35=0,E35=0),0))))))))</f>
        <v>0.36344014010688547</v>
      </c>
      <c r="G35" s="73">
        <f>IFERROR(up_RadSpec!$G$30*G30,".")*$B$35</f>
        <v>68.75</v>
      </c>
      <c r="H35" s="73">
        <f>IFERROR(up_RadSpec!$F$30*H30,".")*$B$35</f>
        <v>2.7700732533238313E-2</v>
      </c>
      <c r="I35" s="73">
        <f>IFERROR(up_RadSpec!$E$30*I30,".")*$B$35</f>
        <v>9.4178082191780817E-3</v>
      </c>
      <c r="J35" s="73">
        <f t="shared" si="8"/>
        <v>68.787118540752417</v>
      </c>
      <c r="K35" s="72">
        <f t="shared" ref="K35:O35" si="22">IFERROR(K30/$B35,0)</f>
        <v>2654.5454545454545</v>
      </c>
      <c r="L35" s="72">
        <f t="shared" si="22"/>
        <v>13004.536082474226</v>
      </c>
      <c r="M35" s="72">
        <f t="shared" si="22"/>
        <v>4686.3931523022411</v>
      </c>
      <c r="N35" s="72">
        <f t="shared" si="22"/>
        <v>3488.3160981632982</v>
      </c>
      <c r="O35" s="72">
        <f t="shared" si="22"/>
        <v>318545.45454545453</v>
      </c>
      <c r="P35" s="73">
        <f>IFERROR(up_RadSpec!$E$30*P30,".")*$B$35</f>
        <v>9.4178082191780817E-3</v>
      </c>
      <c r="Q35" s="73">
        <f>IFERROR(up_RadSpec!$K$30*Q30,".")*$B$35</f>
        <v>1.9224061390157282E-3</v>
      </c>
      <c r="R35" s="73">
        <f>IFERROR(up_RadSpec!$L$30*R30,".")*$B$35</f>
        <v>5.3345929774838629E-3</v>
      </c>
      <c r="S35" s="73">
        <f>IFERROR(up_RadSpec!$M$30*S30,".")*$B$35</f>
        <v>7.1667817068422311E-3</v>
      </c>
      <c r="T35" s="73">
        <f>IFERROR(up_RadSpec!$I$30*T30,".")*$B$35</f>
        <v>7.8481735159817364E-5</v>
      </c>
      <c r="U35" s="72">
        <f t="shared" ref="U35:V35" si="23">IFERROR(U30/$B35,0)</f>
        <v>2.9090909090909089E-3</v>
      </c>
      <c r="V35" s="72">
        <f t="shared" si="23"/>
        <v>15.927272727272728</v>
      </c>
      <c r="W35" s="72">
        <f t="shared" si="18"/>
        <v>2.908559665316422E-3</v>
      </c>
      <c r="X35" s="73">
        <f>IFERROR(up_RadSpec!$F$30*X30,".")*$B$35</f>
        <v>8593.75</v>
      </c>
      <c r="Y35" s="73">
        <f>IFERROR(up_RadSpec!$H$30*Y30,".")*$B$35</f>
        <v>1.5696347031963471</v>
      </c>
      <c r="Z35" s="73">
        <f t="shared" si="12"/>
        <v>8595.3196347031972</v>
      </c>
    </row>
    <row r="36" spans="1:26" x14ac:dyDescent="0.25">
      <c r="A36" s="71" t="s">
        <v>279</v>
      </c>
      <c r="B36" s="61">
        <v>1</v>
      </c>
      <c r="C36" s="72">
        <f>IFERROR(C26/$B36,0)</f>
        <v>0.36363636363636365</v>
      </c>
      <c r="D36" s="72">
        <f>IFERROR(D26/$B36,0)</f>
        <v>902.50320889537193</v>
      </c>
      <c r="E36" s="72">
        <f>IFERROR(E26/$B36,0)</f>
        <v>2789.981447124303</v>
      </c>
      <c r="F36" s="72">
        <f t="shared" si="21"/>
        <v>0.36344255563047029</v>
      </c>
      <c r="G36" s="73">
        <f>IFERROR(up_RadSpec!$G$26*G26,".")*$B$37</f>
        <v>68.75</v>
      </c>
      <c r="H36" s="73">
        <f>IFERROR(up_RadSpec!$F$26*H26,".")*$B$37</f>
        <v>2.7700732533238313E-2</v>
      </c>
      <c r="I36" s="73">
        <f>IFERROR(up_RadSpec!$E$26*I26,".")*$B$37</f>
        <v>8.9606330629073052E-3</v>
      </c>
      <c r="J36" s="73">
        <f t="shared" si="8"/>
        <v>68.786661365596146</v>
      </c>
      <c r="K36" s="72">
        <f t="shared" ref="K36:O36" si="24">IFERROR(K26/$B36,0)</f>
        <v>2789.981447124303</v>
      </c>
      <c r="L36" s="72">
        <f t="shared" si="24"/>
        <v>5093.8165204298857</v>
      </c>
      <c r="M36" s="72">
        <f t="shared" si="24"/>
        <v>3681.7148325358839</v>
      </c>
      <c r="N36" s="72">
        <f t="shared" si="24"/>
        <v>3149.2561983471064</v>
      </c>
      <c r="O36" s="72">
        <f t="shared" si="24"/>
        <v>29689.496050264632</v>
      </c>
      <c r="P36" s="73">
        <f>IFERROR(up_RadSpec!$E$26*P26,".")*$B$37</f>
        <v>8.9606330629073052E-3</v>
      </c>
      <c r="Q36" s="73">
        <f>IFERROR(up_RadSpec!$K$26*Q26,".")*$B$37</f>
        <v>4.9079113666014341E-3</v>
      </c>
      <c r="R36" s="73">
        <f>IFERROR(up_RadSpec!$L$26*R26,".")*$B$37</f>
        <v>6.7903140620971317E-3</v>
      </c>
      <c r="S36" s="73">
        <f>IFERROR(up_RadSpec!$M$26*S26,".")*$B$37</f>
        <v>7.9383824069700348E-3</v>
      </c>
      <c r="T36" s="73">
        <f>IFERROR(up_RadSpec!$I$26*T26,".")*$B$37</f>
        <v>8.4204864769933229E-4</v>
      </c>
      <c r="U36" s="72">
        <f t="shared" ref="U36:V36" si="25">IFERROR(U26/$B36,0)</f>
        <v>2.9090909090909089E-3</v>
      </c>
      <c r="V36" s="72">
        <f t="shared" si="25"/>
        <v>15.927272727272728</v>
      </c>
      <c r="W36" s="72">
        <f t="shared" si="18"/>
        <v>2.908559665316422E-3</v>
      </c>
      <c r="X36" s="73">
        <f>IFERROR(up_RadSpec!$F$26*X26,".")*$B$37</f>
        <v>8593.75</v>
      </c>
      <c r="Y36" s="73">
        <f>IFERROR(up_RadSpec!$H$26*Y26,".")*$B$37</f>
        <v>1.5696347031963471</v>
      </c>
      <c r="Z36" s="73">
        <f t="shared" si="12"/>
        <v>8595.3196347031972</v>
      </c>
    </row>
    <row r="37" spans="1:26" x14ac:dyDescent="0.25">
      <c r="A37" s="71" t="s">
        <v>280</v>
      </c>
      <c r="B37" s="61">
        <v>1</v>
      </c>
      <c r="C37" s="72">
        <f>IFERROR(C22/$B37,0)</f>
        <v>0.36363636363636365</v>
      </c>
      <c r="D37" s="72">
        <f>IFERROR(D22/$B37,0)</f>
        <v>902.50320889537193</v>
      </c>
      <c r="E37" s="72">
        <f>IFERROR(E22/$B37,0)</f>
        <v>1528504398.8269799</v>
      </c>
      <c r="F37" s="72">
        <f t="shared" si="21"/>
        <v>0.36348990628919503</v>
      </c>
      <c r="G37" s="73">
        <f>IFERROR(up_RadSpec!$G$22*G22,".")*$B$37</f>
        <v>68.75</v>
      </c>
      <c r="H37" s="73">
        <f>IFERROR(up_RadSpec!$F$22*H22,".")*$B$37</f>
        <v>2.7700732533238313E-2</v>
      </c>
      <c r="I37" s="73">
        <f>IFERROR(up_RadSpec!$E$22*I22,".")*$B$37</f>
        <v>1.6355857411457731E-8</v>
      </c>
      <c r="J37" s="73">
        <f t="shared" si="8"/>
        <v>68.777700748889089</v>
      </c>
      <c r="K37" s="72">
        <f t="shared" ref="K37:O37" si="26">IFERROR(K22/$B37,0)</f>
        <v>1528504398.8269799</v>
      </c>
      <c r="L37" s="72">
        <f t="shared" si="26"/>
        <v>1400600315.0167918</v>
      </c>
      <c r="M37" s="72">
        <f t="shared" si="26"/>
        <v>1076036075.9143474</v>
      </c>
      <c r="N37" s="72">
        <f t="shared" si="26"/>
        <v>1108825757.575757</v>
      </c>
      <c r="O37" s="72">
        <f t="shared" si="26"/>
        <v>7867886699.35355</v>
      </c>
      <c r="P37" s="73">
        <f>IFERROR(up_RadSpec!$E$22*P22,".")*$B$37</f>
        <v>1.6355857411457731E-8</v>
      </c>
      <c r="Q37" s="73">
        <f>IFERROR(up_RadSpec!$K$22*Q22,".")*$B$37</f>
        <v>1.7849489059768114E-8</v>
      </c>
      <c r="R37" s="73">
        <f>IFERROR(up_RadSpec!$L$22*R22,".")*$B$37</f>
        <v>2.3233421777942325E-8</v>
      </c>
      <c r="S37" s="73">
        <f>IFERROR(up_RadSpec!$M$22*S22,".")*$B$37</f>
        <v>2.2546373791548536E-8</v>
      </c>
      <c r="T37" s="73">
        <f>IFERROR(up_RadSpec!$I$22*T22,".")*$B$37</f>
        <v>3.1774733108515757E-9</v>
      </c>
      <c r="U37" s="72">
        <f t="shared" ref="U37:V37" si="27">IFERROR(U22/$B37,0)</f>
        <v>2.9090909090909089E-3</v>
      </c>
      <c r="V37" s="72">
        <f t="shared" si="27"/>
        <v>15.927272727272728</v>
      </c>
      <c r="W37" s="72">
        <f t="shared" si="18"/>
        <v>2.908559665316422E-3</v>
      </c>
      <c r="X37" s="73">
        <f>IFERROR(up_RadSpec!$F$22*X22,".")*$B$37</f>
        <v>8593.75</v>
      </c>
      <c r="Y37" s="73">
        <f>IFERROR(up_RadSpec!$H$22*Y22,".")*$B$37</f>
        <v>1.5696347031963471</v>
      </c>
      <c r="Z37" s="73">
        <f t="shared" si="12"/>
        <v>8595.3196347031972</v>
      </c>
    </row>
    <row r="38" spans="1:26" x14ac:dyDescent="0.25">
      <c r="A38" s="71" t="s">
        <v>281</v>
      </c>
      <c r="B38" s="61">
        <v>1</v>
      </c>
      <c r="C38" s="72">
        <f>IFERROR(C2/$B38,0)</f>
        <v>0.36363636363636365</v>
      </c>
      <c r="D38" s="72">
        <f>IFERROR(D2/$B38,0)</f>
        <v>902.50320889537193</v>
      </c>
      <c r="E38" s="72">
        <f>IFERROR(E2/$B38,0)</f>
        <v>1690.9254955570748</v>
      </c>
      <c r="F38" s="72">
        <f t="shared" si="21"/>
        <v>0.36341178553811321</v>
      </c>
      <c r="G38" s="73">
        <f>IFERROR(up_RadSpec!$G$2*G2,".")*$B$38</f>
        <v>68.75</v>
      </c>
      <c r="H38" s="73">
        <f>IFERROR(up_RadSpec!$F$2*H2,".")*$B$38</f>
        <v>2.7700732533238313E-2</v>
      </c>
      <c r="I38" s="73">
        <f>IFERROR(up_RadSpec!$E$2*I2,".")*$B$38</f>
        <v>1.4784802799229044E-2</v>
      </c>
      <c r="J38" s="73">
        <f t="shared" si="8"/>
        <v>68.79248553533246</v>
      </c>
      <c r="K38" s="72">
        <f t="shared" ref="K38:O38" si="28">IFERROR(K2/$B38,0)</f>
        <v>1690.9254955570748</v>
      </c>
      <c r="L38" s="72">
        <f t="shared" si="28"/>
        <v>3418.9433603046168</v>
      </c>
      <c r="M38" s="72">
        <f t="shared" si="28"/>
        <v>2322.1070518266774</v>
      </c>
      <c r="N38" s="72">
        <f t="shared" si="28"/>
        <v>1930.1841948900772</v>
      </c>
      <c r="O38" s="72">
        <f t="shared" si="28"/>
        <v>27055.190009399761</v>
      </c>
      <c r="P38" s="73">
        <f>IFERROR(up_RadSpec!$E$2*P2,".")*$B$38</f>
        <v>1.4784802799229044E-2</v>
      </c>
      <c r="Q38" s="73">
        <f>IFERROR(up_RadSpec!$K$2*Q2,".")*$B$38</f>
        <v>7.3122006905000569E-3</v>
      </c>
      <c r="R38" s="73">
        <f>IFERROR(up_RadSpec!$L$2*R2,".")*$B$38</f>
        <v>1.0766084182180077E-2</v>
      </c>
      <c r="S38" s="73">
        <f>IFERROR(up_RadSpec!$M$2*S2,".")*$B$38</f>
        <v>1.2952131753116826E-2</v>
      </c>
      <c r="T38" s="73">
        <f>IFERROR(up_RadSpec!$I$2*T2,".")*$B$38</f>
        <v>9.2403712527297976E-4</v>
      </c>
      <c r="U38" s="72">
        <f t="shared" ref="U38:V38" si="29">IFERROR(U2/$B38,0)</f>
        <v>2.9090909090909089E-3</v>
      </c>
      <c r="V38" s="72">
        <f t="shared" si="29"/>
        <v>15.927272727272728</v>
      </c>
      <c r="W38" s="72">
        <f t="shared" si="18"/>
        <v>2.908559665316422E-3</v>
      </c>
      <c r="X38" s="73">
        <f>IFERROR(up_RadSpec!$F$2*X2,".")*$B$38</f>
        <v>8593.75</v>
      </c>
      <c r="Y38" s="73">
        <f>IFERROR(up_RadSpec!$H$2*Y2,".")*$B$38</f>
        <v>1.5696347031963471</v>
      </c>
      <c r="Z38" s="73">
        <f t="shared" si="12"/>
        <v>8595.3196347031972</v>
      </c>
    </row>
    <row r="39" spans="1:26" x14ac:dyDescent="0.25">
      <c r="A39" s="71" t="s">
        <v>282</v>
      </c>
      <c r="B39" s="61">
        <v>1</v>
      </c>
      <c r="C39" s="72">
        <f>IFERROR(C11/$B39,0)</f>
        <v>0.36363636363636365</v>
      </c>
      <c r="D39" s="72">
        <f>IFERROR(D11/$B39,0)</f>
        <v>902.50320889537193</v>
      </c>
      <c r="E39" s="72">
        <f>IFERROR(E11/$B39,0)</f>
        <v>1487.7122877122879</v>
      </c>
      <c r="F39" s="72">
        <f t="shared" si="21"/>
        <v>0.36340111727361268</v>
      </c>
      <c r="G39" s="73">
        <f>IFERROR(up_RadSpec!$G$11*G11,".")*$B$39</f>
        <v>68.75</v>
      </c>
      <c r="H39" s="73">
        <f>IFERROR(up_RadSpec!$F$11*H11,".")*$B$39</f>
        <v>2.7700732533238313E-2</v>
      </c>
      <c r="I39" s="73">
        <f>IFERROR(up_RadSpec!$E$11*I11,".")*$B$39</f>
        <v>1.6804324469513833E-2</v>
      </c>
      <c r="J39" s="73">
        <f t="shared" si="8"/>
        <v>68.794505057002752</v>
      </c>
      <c r="K39" s="72">
        <f t="shared" ref="K39:O39" si="30">IFERROR(K11/$B39,0)</f>
        <v>1487.7122877122879</v>
      </c>
      <c r="L39" s="72">
        <f t="shared" si="30"/>
        <v>1882.4477461596578</v>
      </c>
      <c r="M39" s="72">
        <f t="shared" si="30"/>
        <v>1460.9548724656636</v>
      </c>
      <c r="N39" s="72">
        <f t="shared" si="30"/>
        <v>1391.6387959866224</v>
      </c>
      <c r="O39" s="72">
        <f t="shared" si="30"/>
        <v>3504.4063079777366</v>
      </c>
      <c r="P39" s="73">
        <f>IFERROR(up_RadSpec!$E$11*P11,".")*$B$39</f>
        <v>1.6804324469513833E-2</v>
      </c>
      <c r="Q39" s="73">
        <f>IFERROR(up_RadSpec!$K$11*Q11,".")*$B$39</f>
        <v>1.3280581121575341E-2</v>
      </c>
      <c r="R39" s="73">
        <f>IFERROR(up_RadSpec!$L$11*R11,".")*$B$39</f>
        <v>1.7112095979944494E-2</v>
      </c>
      <c r="S39" s="73">
        <f>IFERROR(up_RadSpec!$M$11*S11,".")*$B$39</f>
        <v>1.7964431627012729E-2</v>
      </c>
      <c r="T39" s="73">
        <f>IFERROR(up_RadSpec!$I$11*T11,".")*$B$39</f>
        <v>7.1338759843822376E-3</v>
      </c>
      <c r="U39" s="72">
        <f t="shared" ref="U39:V39" si="31">IFERROR(U11/$B39,0)</f>
        <v>2.9090909090909089E-3</v>
      </c>
      <c r="V39" s="72">
        <f t="shared" si="31"/>
        <v>15.927272727272728</v>
      </c>
      <c r="W39" s="72">
        <f t="shared" si="18"/>
        <v>2.908559665316422E-3</v>
      </c>
      <c r="X39" s="73">
        <f>IFERROR(up_RadSpec!$F$11*X11,".")*$B$39</f>
        <v>8593.75</v>
      </c>
      <c r="Y39" s="73">
        <f>IFERROR(up_RadSpec!$H$11*Y11,".")*$B$39</f>
        <v>1.5696347031963471</v>
      </c>
      <c r="Z39" s="73">
        <f t="shared" si="12"/>
        <v>8595.3196347031972</v>
      </c>
    </row>
    <row r="40" spans="1:26" x14ac:dyDescent="0.25">
      <c r="A40" s="71" t="s">
        <v>283</v>
      </c>
      <c r="B40" s="61">
        <v>1</v>
      </c>
      <c r="C40" s="72">
        <f>IFERROR(C4/$B40,0)</f>
        <v>0.36363636363636365</v>
      </c>
      <c r="D40" s="72">
        <f>IFERROR(D4/$B40,0)</f>
        <v>902.50320889537193</v>
      </c>
      <c r="E40" s="72">
        <f>IFERROR(E4/$B40,0)</f>
        <v>825.85858585858614</v>
      </c>
      <c r="F40" s="72">
        <f t="shared" si="21"/>
        <v>0.36332999184912701</v>
      </c>
      <c r="G40" s="73">
        <f>IFERROR(up_RadSpec!$G$4*G4,".")*$B$40</f>
        <v>68.75</v>
      </c>
      <c r="H40" s="73">
        <f>IFERROR(up_RadSpec!$F$4*H4,".")*$B$40</f>
        <v>2.7700732533238313E-2</v>
      </c>
      <c r="I40" s="73">
        <f>IFERROR(up_RadSpec!$E$4*I4,".")*$B$40</f>
        <v>3.0271526418786686E-2</v>
      </c>
      <c r="J40" s="73">
        <f t="shared" si="8"/>
        <v>68.80797225895202</v>
      </c>
      <c r="K40" s="72">
        <f t="shared" ref="K40:O40" si="32">IFERROR(K4/$B40,0)</f>
        <v>825.85858585858614</v>
      </c>
      <c r="L40" s="72">
        <f t="shared" si="32"/>
        <v>1347.6923076923078</v>
      </c>
      <c r="M40" s="72">
        <f t="shared" si="32"/>
        <v>969.48616600790467</v>
      </c>
      <c r="N40" s="72">
        <f t="shared" si="32"/>
        <v>843.93416567329632</v>
      </c>
      <c r="O40" s="72">
        <f t="shared" si="32"/>
        <v>2488.8664733324913</v>
      </c>
      <c r="P40" s="73">
        <f>IFERROR(up_RadSpec!$E$4*P4,".")*$B$40</f>
        <v>3.0271526418786686E-2</v>
      </c>
      <c r="Q40" s="73">
        <f>IFERROR(up_RadSpec!$K$4*Q4,".")*$B$40</f>
        <v>1.8550228310502279E-2</v>
      </c>
      <c r="R40" s="73">
        <f>IFERROR(up_RadSpec!$L$4*R4,".")*$B$40</f>
        <v>2.5786855838225708E-2</v>
      </c>
      <c r="S40" s="73">
        <f>IFERROR(up_RadSpec!$M$4*S4,".")*$B$40</f>
        <v>2.9623163769006599E-2</v>
      </c>
      <c r="T40" s="73">
        <f>IFERROR(up_RadSpec!$I$4*T4,".")*$B$40</f>
        <v>1.0044733322525741E-2</v>
      </c>
      <c r="U40" s="72">
        <f t="shared" ref="U40:V40" si="33">IFERROR(U4/$B40,0)</f>
        <v>2.9090909090909089E-3</v>
      </c>
      <c r="V40" s="72">
        <f t="shared" si="33"/>
        <v>15.927272727272728</v>
      </c>
      <c r="W40" s="72">
        <f t="shared" si="18"/>
        <v>2.908559665316422E-3</v>
      </c>
      <c r="X40" s="73">
        <f>IFERROR(up_RadSpec!$F$4*X4,".")*$B$40</f>
        <v>8593.75</v>
      </c>
      <c r="Y40" s="73">
        <f>IFERROR(up_RadSpec!$H$4*Y4,".")*$B$40</f>
        <v>1.5696347031963471</v>
      </c>
      <c r="Z40" s="73">
        <f t="shared" si="12"/>
        <v>8595.3196347031972</v>
      </c>
    </row>
    <row r="41" spans="1:26" x14ac:dyDescent="0.25">
      <c r="A41" s="71" t="s">
        <v>284</v>
      </c>
      <c r="B41" s="74">
        <v>0.99987999999999999</v>
      </c>
      <c r="C41" s="72">
        <f>IFERROR(C8/$B41,0)</f>
        <v>0.36368000523699207</v>
      </c>
      <c r="D41" s="72">
        <f>IFERROR(D8/$B41,0)</f>
        <v>902.6115222780453</v>
      </c>
      <c r="E41" s="72">
        <f>IFERROR(E8/$B41,0)</f>
        <v>528.03925622254997</v>
      </c>
      <c r="F41" s="72">
        <f t="shared" si="21"/>
        <v>0.36328342455145801</v>
      </c>
      <c r="G41" s="73">
        <f>IFERROR(up_RadSpec!$G$8*G8,".")*$B$41</f>
        <v>68.741749999999996</v>
      </c>
      <c r="H41" s="73">
        <f>IFERROR(up_RadSpec!$F$8*H8,".")*$B$41</f>
        <v>2.7697408445334325E-2</v>
      </c>
      <c r="I41" s="73">
        <f>IFERROR(up_RadSpec!$E$8*I8,".")*$B$41</f>
        <v>4.7344964802130879E-2</v>
      </c>
      <c r="J41" s="73">
        <f t="shared" si="8"/>
        <v>68.816792373247466</v>
      </c>
      <c r="K41" s="72">
        <f t="shared" ref="K41:O41" si="34">IFERROR(K8/$B41,0)</f>
        <v>528.03925622254997</v>
      </c>
      <c r="L41" s="72">
        <f t="shared" si="34"/>
        <v>969.32155554038047</v>
      </c>
      <c r="M41" s="72">
        <f t="shared" si="34"/>
        <v>707.51452795470675</v>
      </c>
      <c r="N41" s="72">
        <f t="shared" si="34"/>
        <v>648.67913982563709</v>
      </c>
      <c r="O41" s="72">
        <f t="shared" si="34"/>
        <v>1796.0422486818004</v>
      </c>
      <c r="P41" s="73">
        <f>IFERROR(up_RadSpec!$E$8*P8,".")*$B$41</f>
        <v>4.7344964802130879E-2</v>
      </c>
      <c r="Q41" s="73">
        <f>IFERROR(up_RadSpec!$K$8*Q8,".")*$B$41</f>
        <v>2.5791234969558603E-2</v>
      </c>
      <c r="R41" s="73">
        <f>IFERROR(up_RadSpec!$L$8*R8,".")*$B$41</f>
        <v>3.5334963470319627E-2</v>
      </c>
      <c r="S41" s="73">
        <f>IFERROR(up_RadSpec!$M$8*S8,".")*$B$41</f>
        <v>3.8539855014791943E-2</v>
      </c>
      <c r="T41" s="73">
        <f>IFERROR(up_RadSpec!$I$8*T8,".")*$B$41</f>
        <v>1.3919494387366818E-2</v>
      </c>
      <c r="U41" s="72">
        <f t="shared" ref="U41:V41" si="35">IFERROR(U8/$B41,0)</f>
        <v>2.9094400418959365E-3</v>
      </c>
      <c r="V41" s="72">
        <f t="shared" si="35"/>
        <v>15.929184229380253</v>
      </c>
      <c r="W41" s="72">
        <f t="shared" si="18"/>
        <v>2.9089087343645457E-3</v>
      </c>
      <c r="X41" s="73">
        <f>IFERROR(up_RadSpec!$F$8*X8,".")*$B$41</f>
        <v>8592.71875</v>
      </c>
      <c r="Y41" s="73">
        <f>IFERROR(up_RadSpec!$H$8*Y8,".")*$B$41</f>
        <v>1.5694463470319635</v>
      </c>
      <c r="Z41" s="73">
        <f t="shared" si="12"/>
        <v>8594.2881963470318</v>
      </c>
    </row>
    <row r="42" spans="1:26" x14ac:dyDescent="0.25">
      <c r="A42" s="71" t="s">
        <v>285</v>
      </c>
      <c r="B42" s="61">
        <v>0.97898250799999997</v>
      </c>
      <c r="C42" s="72">
        <f>IFERROR(C19/$B42,0)</f>
        <v>0.37144316743641315</v>
      </c>
      <c r="D42" s="72">
        <f>IFERROR(D19/$B42,0)</f>
        <v>921.87878896746531</v>
      </c>
      <c r="E42" s="72">
        <f>IFERROR(E19/$B42,0)</f>
        <v>373.342758772634</v>
      </c>
      <c r="F42" s="72">
        <f t="shared" si="21"/>
        <v>0.37092467717054051</v>
      </c>
      <c r="G42" s="75">
        <f>IFERROR(up_RadSpec!$G$19*G19,".")*$B$42</f>
        <v>67.305047424999998</v>
      </c>
      <c r="H42" s="75">
        <f>IFERROR(up_RadSpec!$F$19*H19,".")*$B$42</f>
        <v>2.7118532608826837E-2</v>
      </c>
      <c r="I42" s="75">
        <f>IFERROR(up_RadSpec!$E$19*I19,".")*$B$42</f>
        <v>6.6962595128904095E-2</v>
      </c>
      <c r="J42" s="73">
        <f t="shared" si="8"/>
        <v>67.399128552737722</v>
      </c>
      <c r="K42" s="72">
        <f t="shared" ref="K42:O42" si="36">IFERROR(K19/$B42,0)</f>
        <v>373.342758772634</v>
      </c>
      <c r="L42" s="72">
        <f t="shared" si="36"/>
        <v>740.48936703994241</v>
      </c>
      <c r="M42" s="72">
        <f t="shared" si="36"/>
        <v>513.30664881774305</v>
      </c>
      <c r="N42" s="72">
        <f t="shared" si="36"/>
        <v>428.71568825329774</v>
      </c>
      <c r="O42" s="72">
        <f t="shared" si="36"/>
        <v>1275.1430676891291</v>
      </c>
      <c r="P42" s="75">
        <f>IFERROR(up_RadSpec!$E$19*P19,".")*$B$42</f>
        <v>6.6962595128904095E-2</v>
      </c>
      <c r="Q42" s="75">
        <f>IFERROR(up_RadSpec!$K$19*Q19,".")*$B$42</f>
        <v>3.3761457102261798E-2</v>
      </c>
      <c r="R42" s="75">
        <f>IFERROR(up_RadSpec!$L$19*R19,".")*$B$42</f>
        <v>4.8703830463876607E-2</v>
      </c>
      <c r="S42" s="75">
        <f>IFERROR(up_RadSpec!$M$19*S19,".")*$B$42</f>
        <v>5.8313704594895224E-2</v>
      </c>
      <c r="T42" s="75">
        <f>IFERROR(up_RadSpec!$I$19*T19,".")*$B$42</f>
        <v>1.9605643188968676E-2</v>
      </c>
      <c r="U42" s="72">
        <f t="shared" ref="U42:V42" si="37">IFERROR(U19/$B42,0)</f>
        <v>2.9715453394913048E-3</v>
      </c>
      <c r="V42" s="72">
        <f t="shared" si="37"/>
        <v>16.269210733714896</v>
      </c>
      <c r="W42" s="72">
        <f t="shared" si="18"/>
        <v>2.9710026905980453E-3</v>
      </c>
      <c r="X42" s="75">
        <f>IFERROR(up_RadSpec!$F$19*X19,".")*$B$42</f>
        <v>8413.1309281249996</v>
      </c>
      <c r="Y42" s="75">
        <f>IFERROR(up_RadSpec!$H$19*Y19,".")*$B$42</f>
        <v>1.5366449183789954</v>
      </c>
      <c r="Z42" s="73">
        <f t="shared" si="12"/>
        <v>8414.6675730433781</v>
      </c>
    </row>
    <row r="43" spans="1:26" x14ac:dyDescent="0.25">
      <c r="A43" s="71" t="s">
        <v>286</v>
      </c>
      <c r="B43" s="61">
        <v>2.0897492E-2</v>
      </c>
      <c r="C43" s="72">
        <f>IFERROR(C28/$B43,0)</f>
        <v>17.400957188372828</v>
      </c>
      <c r="D43" s="72">
        <f>IFERROR(D28/$B43,0)</f>
        <v>43187.154175983029</v>
      </c>
      <c r="E43" s="72">
        <f>IFERROR(E28/$B43,0)</f>
        <v>12447.52449535734</v>
      </c>
      <c r="F43" s="72">
        <f t="shared" si="21"/>
        <v>17.369676746302961</v>
      </c>
      <c r="G43" s="75">
        <f>IFERROR(up_RadSpec!$G$28*G28,".")*$B$43</f>
        <v>1.436702575</v>
      </c>
      <c r="H43" s="75">
        <f>IFERROR(up_RadSpec!$F$28*H28,".")*$B$43</f>
        <v>5.7887583650748737E-4</v>
      </c>
      <c r="I43" s="75">
        <f>IFERROR(up_RadSpec!$E$28*I28,".")*$B$43</f>
        <v>2.008431476421233E-3</v>
      </c>
      <c r="J43" s="73">
        <f t="shared" si="8"/>
        <v>1.4392898823129288</v>
      </c>
      <c r="K43" s="72">
        <f t="shared" ref="K43:O43" si="38">IFERROR(K28/$B43,0)</f>
        <v>12447.52449535734</v>
      </c>
      <c r="L43" s="72">
        <f t="shared" si="38"/>
        <v>27756.240506474132</v>
      </c>
      <c r="M43" s="72">
        <f t="shared" si="38"/>
        <v>19270.845128969137</v>
      </c>
      <c r="N43" s="72">
        <f t="shared" si="38"/>
        <v>16684.751996732266</v>
      </c>
      <c r="O43" s="72">
        <f t="shared" si="38"/>
        <v>48794.493601554692</v>
      </c>
      <c r="P43" s="75">
        <f>IFERROR(up_RadSpec!$E$28*P28,".")*$B$43</f>
        <v>2.008431476421233E-3</v>
      </c>
      <c r="Q43" s="75">
        <f>IFERROR(up_RadSpec!$K$28*Q28,".")*$B$43</f>
        <v>9.0069834904942404E-4</v>
      </c>
      <c r="R43" s="75">
        <f>IFERROR(up_RadSpec!$L$28*R28,".")*$B$43</f>
        <v>1.2972965032248863E-3</v>
      </c>
      <c r="S43" s="75">
        <f>IFERROR(up_RadSpec!$M$28*S28,".")*$B$43</f>
        <v>1.4983740846070883E-3</v>
      </c>
      <c r="T43" s="75">
        <f>IFERROR(up_RadSpec!$I$28*T28,".")*$B$43</f>
        <v>5.1235289383561619E-4</v>
      </c>
      <c r="U43" s="72">
        <f t="shared" ref="U43:V43" si="39">IFERROR(U28/$B43,0)</f>
        <v>0.13920765750698261</v>
      </c>
      <c r="V43" s="72">
        <f t="shared" si="39"/>
        <v>762.16192485072986</v>
      </c>
      <c r="W43" s="72">
        <f t="shared" si="18"/>
        <v>0.13918223609399741</v>
      </c>
      <c r="X43" s="75">
        <f>IFERROR(up_RadSpec!$F$28*X28,".")*$B$43</f>
        <v>179.587821875</v>
      </c>
      <c r="Y43" s="75">
        <f>IFERROR(up_RadSpec!$H$28*Y28,".")*$B$43</f>
        <v>3.2801428652968041E-2</v>
      </c>
      <c r="Z43" s="73">
        <f t="shared" si="12"/>
        <v>179.62062330365296</v>
      </c>
    </row>
    <row r="44" spans="1:26" x14ac:dyDescent="0.25">
      <c r="A44" s="71" t="s">
        <v>287</v>
      </c>
      <c r="B44" s="61">
        <v>0.99987999999999999</v>
      </c>
      <c r="C44" s="72">
        <f>IFERROR(C15/$B44,0)</f>
        <v>0.36368000523699207</v>
      </c>
      <c r="D44" s="72">
        <f>IFERROR(D15/$B44,0)</f>
        <v>902.6115222780453</v>
      </c>
      <c r="E44" s="72">
        <f>IFERROR(E15/$B44,0)</f>
        <v>0</v>
      </c>
      <c r="F44" s="72">
        <f t="shared" si="21"/>
        <v>0.3635335303992836</v>
      </c>
      <c r="G44" s="73">
        <f>IFERROR(up_RadSpec!$G$15*G15,".")*$B$44</f>
        <v>68.741749999999996</v>
      </c>
      <c r="H44" s="73">
        <f>IFERROR(up_RadSpec!$F$15*H15,".")*$B$44</f>
        <v>2.7697408445334325E-2</v>
      </c>
      <c r="I44" s="73">
        <f>IFERROR(up_RadSpec!$E$15*I15,".")*$B$44</f>
        <v>0</v>
      </c>
      <c r="J44" s="73">
        <f t="shared" si="8"/>
        <v>68.76944740844533</v>
      </c>
      <c r="K44" s="72">
        <f t="shared" ref="K44:O44" si="40">IFERROR(K15/$B44,0)</f>
        <v>0</v>
      </c>
      <c r="L44" s="72">
        <f t="shared" si="40"/>
        <v>0</v>
      </c>
      <c r="M44" s="72">
        <f t="shared" si="40"/>
        <v>0</v>
      </c>
      <c r="N44" s="72">
        <f t="shared" si="40"/>
        <v>0</v>
      </c>
      <c r="O44" s="72">
        <f t="shared" si="40"/>
        <v>0</v>
      </c>
      <c r="P44" s="73">
        <f>IFERROR(up_RadSpec!$E$15*P15,".")*$B$44</f>
        <v>0</v>
      </c>
      <c r="Q44" s="73">
        <f>IFERROR(up_RadSpec!$K$15*Q15,".")*$B$44</f>
        <v>0</v>
      </c>
      <c r="R44" s="73">
        <f>IFERROR(up_RadSpec!$L$15*R15,".")*$B$44</f>
        <v>0</v>
      </c>
      <c r="S44" s="73">
        <f>IFERROR(up_RadSpec!$M$15*S15,".")*$B$44</f>
        <v>0</v>
      </c>
      <c r="T44" s="73">
        <f>IFERROR(up_RadSpec!$I$15*T15,".")*$B$44</f>
        <v>0</v>
      </c>
      <c r="U44" s="72">
        <f t="shared" ref="U44:V44" si="41">IFERROR(U15/$B44,0)</f>
        <v>2.9094400418959365E-3</v>
      </c>
      <c r="V44" s="72">
        <f t="shared" si="41"/>
        <v>15.929184229380253</v>
      </c>
      <c r="W44" s="72">
        <f t="shared" si="18"/>
        <v>2.9089087343645457E-3</v>
      </c>
      <c r="X44" s="73">
        <f>IFERROR(up_RadSpec!$F$15*X15,".")*$B$44</f>
        <v>8592.71875</v>
      </c>
      <c r="Y44" s="73">
        <f>IFERROR(up_RadSpec!$H$15*Y15,".")*$B$44</f>
        <v>1.5694463470319635</v>
      </c>
      <c r="Z44" s="73">
        <f t="shared" si="12"/>
        <v>8594.2881963470318</v>
      </c>
    </row>
    <row r="45" spans="1:26" x14ac:dyDescent="0.25">
      <c r="A45" s="67" t="s">
        <v>8</v>
      </c>
      <c r="B45" s="67" t="s">
        <v>274</v>
      </c>
      <c r="C45" s="68">
        <f>IFERROR(IF(AND(C46&lt;&gt;0,C47&lt;&gt;0),1/SUM(1/C46,1/C47),IF(AND(C46&lt;&gt;0,C47=0),1/(1/C46),IF(AND(C46=0,C47&lt;&gt;0),1/(1/C47),IF(AND(C46=0,C47=0),".")))),".")</f>
        <v>0.18705670483714609</v>
      </c>
      <c r="D45" s="68">
        <f t="shared" ref="D45:F45" si="42">IFERROR(IF(AND(D46&lt;&gt;0,D47&lt;&gt;0),1/SUM(1/D46,1/D47),IF(AND(D46&lt;&gt;0,D47=0),1/(1/D46),IF(AND(D46=0,D47&lt;&gt;0),1/(1/D47),IF(AND(D46=0,D47=0),".")))),".")</f>
        <v>464.25300999252664</v>
      </c>
      <c r="E45" s="68">
        <f t="shared" si="42"/>
        <v>236.19228255008179</v>
      </c>
      <c r="F45" s="69">
        <f t="shared" si="42"/>
        <v>0.18683345984505506</v>
      </c>
      <c r="G45" s="70">
        <f>SUM(G46:G47)</f>
        <v>133.64931250000001</v>
      </c>
      <c r="H45" s="70">
        <f>SUM(H46:H47)</f>
        <v>5.3849947037289944E-2</v>
      </c>
      <c r="I45" s="70">
        <f>SUM(I46:I47)</f>
        <v>0.10584596469488389</v>
      </c>
      <c r="J45" s="70">
        <f t="shared" si="8"/>
        <v>133.80900841173218</v>
      </c>
      <c r="K45" s="68">
        <f t="shared" ref="K45:O45" si="43">IFERROR(IF(AND(K46&lt;&gt;0,K47&lt;&gt;0),1/SUM(1/K46,1/K47),IF(AND(K46&lt;&gt;0,K47=0),1/(1/K46),IF(AND(K46=0,K47&lt;&gt;0),1/(1/K47),IF(AND(K46=0,K47=0),".")))),".")</f>
        <v>236.19228255008179</v>
      </c>
      <c r="L45" s="68">
        <f t="shared" si="43"/>
        <v>403.04374552807866</v>
      </c>
      <c r="M45" s="68">
        <f t="shared" si="43"/>
        <v>286.37265186322225</v>
      </c>
      <c r="N45" s="68">
        <f t="shared" si="43"/>
        <v>249.17090520755076</v>
      </c>
      <c r="O45" s="68">
        <f t="shared" si="43"/>
        <v>677.29291215221679</v>
      </c>
      <c r="P45" s="70">
        <f>SUM(P46:P47)</f>
        <v>0.10584596469488389</v>
      </c>
      <c r="Q45" s="70">
        <f t="shared" ref="Q45:T45" si="44">SUM(Q46:Q47)</f>
        <v>6.2028006332772473E-2</v>
      </c>
      <c r="R45" s="70">
        <f t="shared" si="44"/>
        <v>8.7298838898696732E-2</v>
      </c>
      <c r="S45" s="70">
        <f t="shared" si="44"/>
        <v>0.10033274141367293</v>
      </c>
      <c r="T45" s="70">
        <f t="shared" si="44"/>
        <v>3.6911651593338139E-2</v>
      </c>
      <c r="U45" s="68">
        <f t="shared" ref="U45:W45" si="45">IFERROR(IF(AND(U46&lt;&gt;0,U47&lt;&gt;0),1/SUM(1/U46,1/U47),IF(AND(U46&lt;&gt;0,U47=0),1/(1/U46),IF(AND(U46=0,U47&lt;&gt;0),1/(1/U47),IF(AND(U46=0,U47=0),".")))),".")</f>
        <v>1.4964536386971687E-3</v>
      </c>
      <c r="V45" s="68">
        <f t="shared" si="45"/>
        <v>8.193083671866999</v>
      </c>
      <c r="W45" s="69">
        <f t="shared" si="45"/>
        <v>1.4961803637448866E-3</v>
      </c>
      <c r="X45" s="70">
        <f>SUM(X46:X47)</f>
        <v>16706.1640625</v>
      </c>
      <c r="Y45" s="70">
        <f>SUM(Y46:Y47)</f>
        <v>3.051354166666667</v>
      </c>
      <c r="Z45" s="70">
        <f t="shared" si="12"/>
        <v>16709.215416666666</v>
      </c>
    </row>
    <row r="46" spans="1:26" x14ac:dyDescent="0.25">
      <c r="A46" s="71" t="s">
        <v>288</v>
      </c>
      <c r="B46" s="61">
        <v>1</v>
      </c>
      <c r="C46" s="72">
        <f>IFERROR(C10/$B46,0)</f>
        <v>0.36363636363636365</v>
      </c>
      <c r="D46" s="72">
        <f>IFERROR(D10/$B46,0)</f>
        <v>902.50320889537193</v>
      </c>
      <c r="E46" s="72">
        <f>IFERROR(E10/$B46,0)</f>
        <v>497.53766233766237</v>
      </c>
      <c r="F46" s="72">
        <f t="shared" si="21"/>
        <v>0.36322454263538029</v>
      </c>
      <c r="G46" s="73">
        <f>IFERROR(up_RadSpec!$G$10*G10,".")*$B$46</f>
        <v>68.75</v>
      </c>
      <c r="H46" s="73">
        <f>IFERROR(up_RadSpec!$F$10*H10,".")*$B$46</f>
        <v>2.7700732533238313E-2</v>
      </c>
      <c r="I46" s="73">
        <f>IFERROR(up_RadSpec!$E$10*I10,".")*$B$46</f>
        <v>5.0247452388907453E-2</v>
      </c>
      <c r="J46" s="73">
        <f t="shared" si="8"/>
        <v>68.827948184922136</v>
      </c>
      <c r="K46" s="72">
        <f t="shared" ref="K46:O46" si="46">IFERROR(K10/$B46,0)</f>
        <v>497.53766233766237</v>
      </c>
      <c r="L46" s="72">
        <f t="shared" si="46"/>
        <v>775.29581529581503</v>
      </c>
      <c r="M46" s="72">
        <f t="shared" si="46"/>
        <v>553.66265416759938</v>
      </c>
      <c r="N46" s="72">
        <f t="shared" si="46"/>
        <v>506.38919313618106</v>
      </c>
      <c r="O46" s="72">
        <f t="shared" si="46"/>
        <v>1303.3370352742083</v>
      </c>
      <c r="P46" s="73">
        <f>IFERROR(up_RadSpec!$E$10*P10,".")*$B46</f>
        <v>5.0247452388907453E-2</v>
      </c>
      <c r="Q46" s="73">
        <f>IFERROR(up_RadSpec!$K$10*Q10,".")*$B46</f>
        <v>3.2245756402620618E-2</v>
      </c>
      <c r="R46" s="73">
        <f>IFERROR(up_RadSpec!$L$10*R10,".")*$B46</f>
        <v>4.5153849210917238E-2</v>
      </c>
      <c r="S46" s="73">
        <f>IFERROR(up_RadSpec!$M$10*S10,".")*$B46</f>
        <v>4.9369142033165107E-2</v>
      </c>
      <c r="T46" s="73">
        <f>IFERROR(up_RadSpec!$I$10*T10,".")*$B46</f>
        <v>1.9181531195221709E-2</v>
      </c>
      <c r="U46" s="72">
        <f t="shared" ref="U46:V46" si="47">IFERROR(U10/$B46,0)</f>
        <v>2.9090909090909089E-3</v>
      </c>
      <c r="V46" s="72">
        <f t="shared" si="47"/>
        <v>15.927272727272728</v>
      </c>
      <c r="W46" s="72">
        <f t="shared" ref="W46:W47" si="48">IFERROR(IF(AND(U46&lt;&gt;0,V46&lt;&gt;0),1/((1/U46)+(1/V46)),IF(AND(U46&lt;&gt;0,V46=0),1/((1/U46)),IF(AND(U46=0,V46&lt;&gt;0),1/((1/V46)),IF(AND(U46=0,V46=0),0)))),0)</f>
        <v>2.908559665316422E-3</v>
      </c>
      <c r="X46" s="73">
        <f>IFERROR(up_RadSpec!$F$10*X10,".")*$B$46</f>
        <v>8593.75</v>
      </c>
      <c r="Y46" s="73">
        <f>IFERROR(up_RadSpec!$H$10*Y10,".")*$B$46</f>
        <v>1.5696347031963471</v>
      </c>
      <c r="Z46" s="73">
        <f t="shared" si="12"/>
        <v>8595.3196347031972</v>
      </c>
    </row>
    <row r="47" spans="1:26" x14ac:dyDescent="0.25">
      <c r="A47" s="71" t="s">
        <v>289</v>
      </c>
      <c r="B47" s="61">
        <v>0.94399</v>
      </c>
      <c r="C47" s="72">
        <f>IFERROR(C6/$B$47,0)</f>
        <v>0.38521209296323439</v>
      </c>
      <c r="D47" s="72">
        <f>IFERROR(D6/$B$47,0)</f>
        <v>956.05166251270873</v>
      </c>
      <c r="E47" s="72">
        <f>IFERROR(E6/$B$47,0)</f>
        <v>449.65231915589732</v>
      </c>
      <c r="F47" s="72">
        <f t="shared" si="21"/>
        <v>0.38472748694373321</v>
      </c>
      <c r="G47" s="73">
        <f>IFERROR(up_RadSpec!$G$6*G6,".")*$B$47</f>
        <v>64.899312499999994</v>
      </c>
      <c r="H47" s="73">
        <f>IFERROR(up_RadSpec!$F$6*H6,".")*$B$47</f>
        <v>2.6149214504051634E-2</v>
      </c>
      <c r="I47" s="73">
        <f>IFERROR(up_RadSpec!$E$6*I6,".")*$B$47</f>
        <v>5.5598512305976434E-2</v>
      </c>
      <c r="J47" s="73">
        <f t="shared" si="8"/>
        <v>64.981060226810015</v>
      </c>
      <c r="K47" s="72">
        <f t="shared" ref="K47:O47" si="49">IFERROR(K6/$B$47,0)</f>
        <v>449.65231915589732</v>
      </c>
      <c r="L47" s="72">
        <f t="shared" si="49"/>
        <v>839.4261702400712</v>
      </c>
      <c r="M47" s="72">
        <f t="shared" si="49"/>
        <v>593.19032191504107</v>
      </c>
      <c r="N47" s="72">
        <f t="shared" si="49"/>
        <v>490.54619971684752</v>
      </c>
      <c r="O47" s="72">
        <f t="shared" si="49"/>
        <v>1410.029906094484</v>
      </c>
      <c r="P47" s="73">
        <f>IFERROR(up_RadSpec!$E$6*P6,".")*$B47</f>
        <v>5.5598512305976434E-2</v>
      </c>
      <c r="Q47" s="73">
        <f>IFERROR(up_RadSpec!$K$6*Q6,".")*$B47</f>
        <v>2.9782249930151855E-2</v>
      </c>
      <c r="R47" s="73">
        <f>IFERROR(up_RadSpec!$L$6*R6,".")*$B47</f>
        <v>4.2144989687779494E-2</v>
      </c>
      <c r="S47" s="73">
        <f>IFERROR(up_RadSpec!$M$6*S6,".")*$B47</f>
        <v>5.0963599380507825E-2</v>
      </c>
      <c r="T47" s="73">
        <f>IFERROR(up_RadSpec!$I$6*T6,".")*$B47</f>
        <v>1.7730120398116431E-2</v>
      </c>
      <c r="U47" s="72">
        <f t="shared" ref="U47:V47" si="50">IFERROR(U6/$B$47,0)</f>
        <v>3.0816967437058752E-3</v>
      </c>
      <c r="V47" s="72">
        <f t="shared" si="50"/>
        <v>16.872289671789666</v>
      </c>
      <c r="W47" s="72">
        <f t="shared" si="48"/>
        <v>3.0811339795087048E-3</v>
      </c>
      <c r="X47" s="73">
        <f>IFERROR(up_RadSpec!$F$6*X6,".")*$B$47</f>
        <v>8112.4140625</v>
      </c>
      <c r="Y47" s="73">
        <f>IFERROR(up_RadSpec!$H$6*Y6,".")*$B$47</f>
        <v>1.4817194634703197</v>
      </c>
      <c r="Z47" s="73">
        <f t="shared" si="12"/>
        <v>8113.8957819634707</v>
      </c>
    </row>
    <row r="48" spans="1:26" x14ac:dyDescent="0.25">
      <c r="A48" s="67" t="s">
        <v>21</v>
      </c>
      <c r="B48" s="67" t="s">
        <v>274</v>
      </c>
      <c r="C48" s="68">
        <f>1/SUM(1/C49,1/C50,1/C51,1/C52,1/C53,1/C54,1/C55,1/C56,1/C57,1/C58,1/C59,1/C60,1/C61,1/C62)</f>
        <v>4.0404034307520556E-2</v>
      </c>
      <c r="D48" s="68">
        <f t="shared" ref="D48:F48" si="51">1/SUM(1/D49,1/D50,1/D51,1/D52,1/D53,1/D54,1/D55,1/D56,1/D57,1/D58,1/D59,1/D60,1/D61,1/D62)</f>
        <v>100.278119190854</v>
      </c>
      <c r="E48" s="68">
        <f>1/SUM(1/E49,1/E50,1/E52,1/E54,1/E55,1/E56,1/E57,1/E58,1/E59,1/E60,1/E61,1/E62)</f>
        <v>59.730603257587582</v>
      </c>
      <c r="F48" s="69">
        <f t="shared" si="51"/>
        <v>4.0360476933995172E-2</v>
      </c>
      <c r="G48" s="70">
        <f>SUM(G49:G62)</f>
        <v>618.75009336250002</v>
      </c>
      <c r="H48" s="70">
        <f>SUM(H49:H62)</f>
        <v>0.24930663041673959</v>
      </c>
      <c r="I48" s="70">
        <f>SUM(I49:I62)</f>
        <v>0.41854591510130545</v>
      </c>
      <c r="J48" s="70">
        <f t="shared" si="8"/>
        <v>619.41794590801805</v>
      </c>
      <c r="K48" s="68">
        <f t="shared" ref="K48:O48" si="52">1/SUM(1/K49,1/K50,1/K52,1/K54,1/K55,1/K56,1/K57,1/K58,1/K59,1/K60,1/K61,1/K62)</f>
        <v>59.730603257587582</v>
      </c>
      <c r="L48" s="68">
        <f t="shared" si="52"/>
        <v>112.43919358138261</v>
      </c>
      <c r="M48" s="68">
        <f t="shared" si="52"/>
        <v>79.968513615528238</v>
      </c>
      <c r="N48" s="68">
        <f t="shared" si="52"/>
        <v>67.669381505905321</v>
      </c>
      <c r="O48" s="68">
        <f t="shared" si="52"/>
        <v>193.39257525101664</v>
      </c>
      <c r="P48" s="70">
        <f>+SUM(P49:P62)</f>
        <v>0.41854591510130545</v>
      </c>
      <c r="Q48" s="70">
        <f t="shared" ref="Q48:T48" si="53">+SUM(Q49:Q62)</f>
        <v>0.222342398621929</v>
      </c>
      <c r="R48" s="70">
        <f t="shared" si="53"/>
        <v>0.31262304211623504</v>
      </c>
      <c r="S48" s="70">
        <f t="shared" si="53"/>
        <v>0.36944330572636186</v>
      </c>
      <c r="T48" s="70">
        <f t="shared" si="53"/>
        <v>0.12927073320964313</v>
      </c>
      <c r="U48" s="68">
        <f t="shared" ref="U48:W48" si="54">1/SUM(1/U49,1/U50,1/U51,1/U52,1/U53,1/U54,1/U55,1/U56,1/U57,1/U58,1/U59,1/U60,1/U61,1/U62)</f>
        <v>3.2323227446016446E-4</v>
      </c>
      <c r="V48" s="68">
        <f t="shared" si="54"/>
        <v>1.7696967026694006</v>
      </c>
      <c r="W48" s="69">
        <f t="shared" si="54"/>
        <v>3.2317324738301691E-4</v>
      </c>
      <c r="X48" s="70">
        <f>SUM(X49:X62)</f>
        <v>77343.761670312495</v>
      </c>
      <c r="Y48" s="70">
        <f>SUM(Y49:Y62)</f>
        <v>14.126714460331051</v>
      </c>
      <c r="Z48" s="70">
        <f t="shared" si="12"/>
        <v>77357.888384772828</v>
      </c>
    </row>
    <row r="49" spans="1:26" x14ac:dyDescent="0.25">
      <c r="A49" s="71" t="s">
        <v>290</v>
      </c>
      <c r="B49" s="61">
        <v>1</v>
      </c>
      <c r="C49" s="72">
        <f>IFERROR(C23/$B49,0)</f>
        <v>0.36363636363636365</v>
      </c>
      <c r="D49" s="72">
        <f>IFERROR(D23/$B49,0)</f>
        <v>902.50320889537193</v>
      </c>
      <c r="E49" s="72">
        <f>IFERROR(E23/$B49,0)</f>
        <v>350.03923532849149</v>
      </c>
      <c r="F49" s="72">
        <f t="shared" si="21"/>
        <v>0.36311284049537351</v>
      </c>
      <c r="G49" s="73">
        <f>IFERROR(up_RadSpec!$G$23*G23,".")*$B$49</f>
        <v>68.75</v>
      </c>
      <c r="H49" s="73">
        <f>IFERROR(up_RadSpec!$F$23*H23,".")*$B$49</f>
        <v>2.7700732533238313E-2</v>
      </c>
      <c r="I49" s="73">
        <f>IFERROR(up_RadSpec!$E$23*I23,".")*$B$49</f>
        <v>7.1420565116190354E-2</v>
      </c>
      <c r="J49" s="73">
        <f t="shared" si="8"/>
        <v>68.849121297649418</v>
      </c>
      <c r="K49" s="72">
        <f t="shared" ref="K49:O49" si="55">IFERROR(K23/$B49,0)</f>
        <v>350.03923532849149</v>
      </c>
      <c r="L49" s="72">
        <f t="shared" si="55"/>
        <v>623.0764241703605</v>
      </c>
      <c r="M49" s="72">
        <f t="shared" si="55"/>
        <v>440.59313285674295</v>
      </c>
      <c r="N49" s="72">
        <f t="shared" si="55"/>
        <v>360.55144855144857</v>
      </c>
      <c r="O49" s="72">
        <f t="shared" si="55"/>
        <v>980.81956878073379</v>
      </c>
      <c r="P49" s="73">
        <f>IFERROR(up_RadSpec!$E$23*P23,".")*$B$49</f>
        <v>7.1420565116190354E-2</v>
      </c>
      <c r="Q49" s="73">
        <f>IFERROR(up_RadSpec!$K$23*Q23,".")*$B$49</f>
        <v>4.0123488917572253E-2</v>
      </c>
      <c r="R49" s="73">
        <f>IFERROR(up_RadSpec!$L$23*R23,".")*$B$49</f>
        <v>5.6741692358897131E-2</v>
      </c>
      <c r="S49" s="73">
        <f>IFERROR(up_RadSpec!$M$23*S23,".")*$B$49</f>
        <v>6.9338232034401745E-2</v>
      </c>
      <c r="T49" s="73">
        <f>IFERROR(up_RadSpec!$I$23*T23,".")*$B$49</f>
        <v>2.5488887860463209E-2</v>
      </c>
      <c r="U49" s="72">
        <f t="shared" ref="U49:V49" si="56">IFERROR(U23/$B49,0)</f>
        <v>2.9090909090909089E-3</v>
      </c>
      <c r="V49" s="72">
        <f t="shared" si="56"/>
        <v>15.927272727272728</v>
      </c>
      <c r="W49" s="72">
        <f t="shared" ref="W49:W62" si="57">IFERROR(IF(AND(U49&lt;&gt;0,V49&lt;&gt;0),1/((1/U49)+(1/V49)),IF(AND(U49&lt;&gt;0,V49=0),1/((1/U49)),IF(AND(U49=0,V49&lt;&gt;0),1/((1/V49)),IF(AND(U49=0,V49=0),0)))),0)</f>
        <v>2.908559665316422E-3</v>
      </c>
      <c r="X49" s="73">
        <f>IFERROR(up_RadSpec!$F$23*X23,".")*$B$49</f>
        <v>8593.75</v>
      </c>
      <c r="Y49" s="73">
        <f>IFERROR(up_RadSpec!$H$23*Y23,".")*$B$49</f>
        <v>1.5696347031963471</v>
      </c>
      <c r="Z49" s="73">
        <f t="shared" si="12"/>
        <v>8595.3196347031972</v>
      </c>
    </row>
    <row r="50" spans="1:26" x14ac:dyDescent="0.25">
      <c r="A50" s="71" t="s">
        <v>291</v>
      </c>
      <c r="B50" s="61">
        <v>1</v>
      </c>
      <c r="C50" s="72">
        <f>IFERROR(C25/$B50,0)</f>
        <v>0.36363636363636365</v>
      </c>
      <c r="D50" s="72">
        <f>IFERROR(D25/$B50,0)</f>
        <v>902.50320889537193</v>
      </c>
      <c r="E50" s="72">
        <f>IFERROR(E25/$B50,0)</f>
        <v>511.71960569550941</v>
      </c>
      <c r="F50" s="72">
        <f t="shared" si="21"/>
        <v>0.36323189178157522</v>
      </c>
      <c r="G50" s="73">
        <f>IFERROR(up_RadSpec!$G$25*G25,".")*$B$50</f>
        <v>68.75</v>
      </c>
      <c r="H50" s="73">
        <f>IFERROR(up_RadSpec!$F$25*H25,".")*$B$50</f>
        <v>2.7700732533238313E-2</v>
      </c>
      <c r="I50" s="73">
        <f>IFERROR(up_RadSpec!$E$25*I25,".")*$B$50</f>
        <v>4.8854880136986294E-2</v>
      </c>
      <c r="J50" s="73">
        <f t="shared" si="8"/>
        <v>68.826555612670219</v>
      </c>
      <c r="K50" s="72">
        <f t="shared" ref="K50:O50" si="58">IFERROR(K25/$B50,0)</f>
        <v>511.71960569550941</v>
      </c>
      <c r="L50" s="72">
        <f t="shared" si="58"/>
        <v>916.38362553616764</v>
      </c>
      <c r="M50" s="72">
        <f t="shared" si="58"/>
        <v>657.32694272020126</v>
      </c>
      <c r="N50" s="72">
        <f t="shared" si="58"/>
        <v>586.97641341709129</v>
      </c>
      <c r="O50" s="72">
        <f t="shared" si="58"/>
        <v>1642.9752066115702</v>
      </c>
      <c r="P50" s="73">
        <f>IFERROR(up_RadSpec!$E$25*P25,".")*$B$50</f>
        <v>4.8854880136986294E-2</v>
      </c>
      <c r="Q50" s="73">
        <f>IFERROR(up_RadSpec!$K$25*Q25,".")*$B$50</f>
        <v>2.7281150932146711E-2</v>
      </c>
      <c r="R50" s="73">
        <f>IFERROR(up_RadSpec!$L$25*R25,".")*$B$50</f>
        <v>3.8032824117239225E-2</v>
      </c>
      <c r="S50" s="73">
        <f>IFERROR(up_RadSpec!$M$25*S25,".")*$B$50</f>
        <v>4.2591149198759372E-2</v>
      </c>
      <c r="T50" s="73">
        <f>IFERROR(up_RadSpec!$I$25*T25,".")*$B$50</f>
        <v>1.5216297786720323E-2</v>
      </c>
      <c r="U50" s="72">
        <f t="shared" ref="U50:V50" si="59">IFERROR(U25/$B50,0)</f>
        <v>2.9090909090909089E-3</v>
      </c>
      <c r="V50" s="72">
        <f t="shared" si="59"/>
        <v>15.927272727272728</v>
      </c>
      <c r="W50" s="72">
        <f t="shared" si="57"/>
        <v>2.908559665316422E-3</v>
      </c>
      <c r="X50" s="73">
        <f>IFERROR(up_RadSpec!$F$25*X$25,".")*$B$50</f>
        <v>8593.75</v>
      </c>
      <c r="Y50" s="73">
        <f>IFERROR(up_RadSpec!$H$25*Y25,".")*$B$50</f>
        <v>1.5696347031963471</v>
      </c>
      <c r="Z50" s="73">
        <f t="shared" si="12"/>
        <v>8595.3196347031972</v>
      </c>
    </row>
    <row r="51" spans="1:26" x14ac:dyDescent="0.25">
      <c r="A51" s="71" t="s">
        <v>292</v>
      </c>
      <c r="B51" s="61">
        <v>1</v>
      </c>
      <c r="C51" s="72">
        <f>IFERROR(C21/$B51,0)</f>
        <v>0.36363636363636365</v>
      </c>
      <c r="D51" s="72">
        <f>IFERROR(D21/$B51,0)</f>
        <v>902.50320889537193</v>
      </c>
      <c r="E51" s="72">
        <f>IFERROR(E21/$B51,0)</f>
        <v>0</v>
      </c>
      <c r="F51" s="72">
        <f t="shared" si="21"/>
        <v>0.36348990637563572</v>
      </c>
      <c r="G51" s="73">
        <f>IFERROR(up_RadSpec!$G$21*G21,".")*$B$51</f>
        <v>68.75</v>
      </c>
      <c r="H51" s="73">
        <f>IFERROR(up_RadSpec!$F$21*H21,".")*$B$51</f>
        <v>2.7700732533238313E-2</v>
      </c>
      <c r="I51" s="73">
        <f>IFERROR(up_RadSpec!$E$21*I21,".")*$B$51</f>
        <v>0</v>
      </c>
      <c r="J51" s="73">
        <f t="shared" si="8"/>
        <v>68.777700732533233</v>
      </c>
      <c r="K51" s="72">
        <f t="shared" ref="K51:O51" si="60">IFERROR(K21/$B51,0)</f>
        <v>0</v>
      </c>
      <c r="L51" s="72">
        <f t="shared" si="60"/>
        <v>0</v>
      </c>
      <c r="M51" s="72">
        <f t="shared" si="60"/>
        <v>0</v>
      </c>
      <c r="N51" s="72">
        <f t="shared" si="60"/>
        <v>0</v>
      </c>
      <c r="O51" s="72">
        <f t="shared" si="60"/>
        <v>0</v>
      </c>
      <c r="P51" s="73">
        <f>IFERROR(up_RadSpec!$E$21*P21,".")*$B$51</f>
        <v>0</v>
      </c>
      <c r="Q51" s="73">
        <f>IFERROR(up_RadSpec!$K$21*Q21,".")*$B$51</f>
        <v>0</v>
      </c>
      <c r="R51" s="73">
        <f>IFERROR(up_RadSpec!$L$21*R21,".")*$B$51</f>
        <v>0</v>
      </c>
      <c r="S51" s="73">
        <f>IFERROR(up_RadSpec!$M$21*S21,".")*$B$51</f>
        <v>0</v>
      </c>
      <c r="T51" s="73">
        <f>IFERROR(up_RadSpec!$I$21*T21,".")*$B$51</f>
        <v>0</v>
      </c>
      <c r="U51" s="72">
        <f t="shared" ref="U51:V51" si="61">IFERROR(U21/$B51,0)</f>
        <v>2.9090909090909089E-3</v>
      </c>
      <c r="V51" s="72">
        <f t="shared" si="61"/>
        <v>15.927272727272728</v>
      </c>
      <c r="W51" s="72">
        <f t="shared" si="57"/>
        <v>2.908559665316422E-3</v>
      </c>
      <c r="X51" s="73">
        <f>IFERROR(up_RadSpec!$F$21*X21,".")*$B$51</f>
        <v>8593.75</v>
      </c>
      <c r="Y51" s="73">
        <f>IFERROR(up_RadSpec!$H$21*Y21,".")*$B$51</f>
        <v>1.5696347031963471</v>
      </c>
      <c r="Z51" s="73">
        <f t="shared" si="12"/>
        <v>8595.3196347031972</v>
      </c>
    </row>
    <row r="52" spans="1:26" x14ac:dyDescent="0.25">
      <c r="A52" s="71" t="s">
        <v>293</v>
      </c>
      <c r="B52" s="61">
        <v>0.99980000000000002</v>
      </c>
      <c r="C52" s="72">
        <f>IFERROR(C17/$B52,0)</f>
        <v>0.36370910545745511</v>
      </c>
      <c r="D52" s="72">
        <f>IFERROR(D17/$B52,0)</f>
        <v>902.68374564450085</v>
      </c>
      <c r="E52" s="72">
        <f>IFERROR(E17/$B52,0)</f>
        <v>703.42285694447003</v>
      </c>
      <c r="F52" s="72">
        <f t="shared" si="21"/>
        <v>0.36337480939615324</v>
      </c>
      <c r="G52" s="73">
        <f>IFERROR(up_RadSpec!$G$17*G17,".")*$B$52</f>
        <v>68.736249999999998</v>
      </c>
      <c r="H52" s="73">
        <f>IFERROR(up_RadSpec!$F$17*H17,".")*$B$52</f>
        <v>2.7695192386731668E-2</v>
      </c>
      <c r="I52" s="73">
        <f>IFERROR(up_RadSpec!$E$17*I17,".")*$B$52</f>
        <v>3.554049993284987E-2</v>
      </c>
      <c r="J52" s="73">
        <f t="shared" si="8"/>
        <v>68.799485692319578</v>
      </c>
      <c r="K52" s="72">
        <f t="shared" ref="K52:O52" si="62">IFERROR(K17/$B52,0)</f>
        <v>703.42285694447003</v>
      </c>
      <c r="L52" s="72">
        <f t="shared" si="62"/>
        <v>1229.3785520792735</v>
      </c>
      <c r="M52" s="72">
        <f t="shared" si="62"/>
        <v>926.23153705958521</v>
      </c>
      <c r="N52" s="72">
        <f t="shared" si="62"/>
        <v>823.63423450425842</v>
      </c>
      <c r="O52" s="72">
        <f t="shared" si="62"/>
        <v>2355.6566311846341</v>
      </c>
      <c r="P52" s="73">
        <f>IFERROR(up_RadSpec!$E$17*P17,".")*$B$52</f>
        <v>3.554049993284987E-2</v>
      </c>
      <c r="Q52" s="73">
        <f>IFERROR(up_RadSpec!$K$17*Q17,".")*$B$52</f>
        <v>2.0335477593713493E-2</v>
      </c>
      <c r="R52" s="73">
        <f>IFERROR(up_RadSpec!$L$17*R17,".")*$B$52</f>
        <v>2.6991091319741721E-2</v>
      </c>
      <c r="S52" s="73">
        <f>IFERROR(up_RadSpec!$M$17*S17,".")*$B$52</f>
        <v>3.0353279347412488E-2</v>
      </c>
      <c r="T52" s="73">
        <f>IFERROR(up_RadSpec!$I$17*T17,".")*$B$52</f>
        <v>1.0612752159650608E-2</v>
      </c>
      <c r="U52" s="72">
        <f t="shared" ref="U52:V52" si="63">IFERROR(U17/$B52,0)</f>
        <v>2.9096728436596407E-3</v>
      </c>
      <c r="V52" s="72">
        <f t="shared" si="63"/>
        <v>15.930458819036534</v>
      </c>
      <c r="W52" s="72">
        <f t="shared" si="57"/>
        <v>2.9091414936151449E-3</v>
      </c>
      <c r="X52" s="73">
        <f>IFERROR(up_RadSpec!$F$17*X17,".")*$B$52</f>
        <v>8592.03125</v>
      </c>
      <c r="Y52" s="73">
        <f>IFERROR(up_RadSpec!$H$17*Y17,".")*$B$52</f>
        <v>1.569320776255708</v>
      </c>
      <c r="Z52" s="73">
        <f t="shared" si="12"/>
        <v>8593.6005707762561</v>
      </c>
    </row>
    <row r="53" spans="1:26" x14ac:dyDescent="0.25">
      <c r="A53" s="71" t="s">
        <v>294</v>
      </c>
      <c r="B53" s="61">
        <v>2.0000000000000001E-4</v>
      </c>
      <c r="C53" s="72">
        <f>IFERROR(C5/$B53,0)</f>
        <v>1818.1818181818182</v>
      </c>
      <c r="D53" s="72">
        <f>IFERROR(D5/$B53,0)</f>
        <v>4512516.0444768593</v>
      </c>
      <c r="E53" s="72">
        <f>IFERROR(E5/$B53,0)</f>
        <v>0</v>
      </c>
      <c r="F53" s="72">
        <f t="shared" si="21"/>
        <v>1817.4495318781785</v>
      </c>
      <c r="G53" s="73">
        <f>IFERROR(up_RadSpec!$G$5*G5,".")*$B$53</f>
        <v>1.375E-2</v>
      </c>
      <c r="H53" s="73">
        <f>IFERROR(up_RadSpec!$F$5*H5,".")*$B$53</f>
        <v>5.540146506647663E-6</v>
      </c>
      <c r="I53" s="73">
        <f>IFERROR(up_RadSpec!$E$5*I5,".")*$B$53</f>
        <v>0</v>
      </c>
      <c r="J53" s="73">
        <f t="shared" si="8"/>
        <v>1.3755540146506647E-2</v>
      </c>
      <c r="K53" s="72">
        <f t="shared" ref="K53:O53" si="64">IFERROR(K5/$B53,0)</f>
        <v>0</v>
      </c>
      <c r="L53" s="72">
        <f t="shared" si="64"/>
        <v>0</v>
      </c>
      <c r="M53" s="72">
        <f t="shared" si="64"/>
        <v>0</v>
      </c>
      <c r="N53" s="72">
        <f t="shared" si="64"/>
        <v>0</v>
      </c>
      <c r="O53" s="72">
        <f t="shared" si="64"/>
        <v>0</v>
      </c>
      <c r="P53" s="73">
        <f>IFERROR(up_RadSpec!$E$5*P5,".")*$B$53</f>
        <v>0</v>
      </c>
      <c r="Q53" s="73">
        <f>IFERROR(up_RadSpec!$K$5*Q5,".")*$B$53</f>
        <v>0</v>
      </c>
      <c r="R53" s="73">
        <f>IFERROR(up_RadSpec!$L$5*R5,".")*$B$53</f>
        <v>0</v>
      </c>
      <c r="S53" s="73">
        <f>IFERROR(up_RadSpec!$M$5*S5,".")*$B$53</f>
        <v>0</v>
      </c>
      <c r="T53" s="73">
        <f>IFERROR(up_RadSpec!$I$5*T5,".")*$B$53</f>
        <v>0</v>
      </c>
      <c r="U53" s="72">
        <f t="shared" ref="U53:V53" si="65">IFERROR(U5/$B53,0)</f>
        <v>14.545454545454543</v>
      </c>
      <c r="V53" s="72">
        <f t="shared" si="65"/>
        <v>79636.363636363632</v>
      </c>
      <c r="W53" s="72">
        <f t="shared" si="57"/>
        <v>14.54279832658211</v>
      </c>
      <c r="X53" s="73">
        <f>IFERROR(up_RadSpec!$F$5*X5,".")*$B$53</f>
        <v>1.71875</v>
      </c>
      <c r="Y53" s="73">
        <f>IFERROR(up_RadSpec!$H$5*Y5,".")*$B$53</f>
        <v>3.1392694063926945E-4</v>
      </c>
      <c r="Z53" s="73">
        <f t="shared" si="12"/>
        <v>1.7190639269406394</v>
      </c>
    </row>
    <row r="54" spans="1:26" x14ac:dyDescent="0.25">
      <c r="A54" s="71" t="s">
        <v>295</v>
      </c>
      <c r="B54" s="61">
        <v>0.99999979999999999</v>
      </c>
      <c r="C54" s="72">
        <f>IFERROR(C9/$B54,0)</f>
        <v>0.36363643636365089</v>
      </c>
      <c r="D54" s="72">
        <f>IFERROR(D9/$B54,0)</f>
        <v>902.50338939604978</v>
      </c>
      <c r="E54" s="72">
        <f>IFERROR(E9/$B54,0)</f>
        <v>260.02186505370895</v>
      </c>
      <c r="F54" s="72">
        <f t="shared" si="21"/>
        <v>0.36298255819786712</v>
      </c>
      <c r="G54" s="73">
        <f>IFERROR(up_RadSpec!$G$9*G9,".")*$B$54</f>
        <v>68.749986250000006</v>
      </c>
      <c r="H54" s="73">
        <f>IFERROR(up_RadSpec!$F$9*H9,".")*$B$54</f>
        <v>2.7700726993091805E-2</v>
      </c>
      <c r="I54" s="73">
        <f>IFERROR(up_RadSpec!$E$9*I9,".")*$B$54</f>
        <v>9.6145760645306166E-2</v>
      </c>
      <c r="J54" s="73">
        <f t="shared" si="8"/>
        <v>68.873832737638395</v>
      </c>
      <c r="K54" s="72">
        <f t="shared" ref="K54:O54" si="66">IFERROR(K9/$B54,0)</f>
        <v>260.02186505370895</v>
      </c>
      <c r="L54" s="72">
        <f t="shared" si="66"/>
        <v>532.56828833183977</v>
      </c>
      <c r="M54" s="72">
        <f t="shared" si="66"/>
        <v>374.72546918109185</v>
      </c>
      <c r="N54" s="72">
        <f t="shared" si="66"/>
        <v>308.89262376199588</v>
      </c>
      <c r="O54" s="72">
        <f t="shared" si="66"/>
        <v>943.32728410522873</v>
      </c>
      <c r="P54" s="73">
        <f>IFERROR(up_RadSpec!$E$9*P9,".")*$B$54</f>
        <v>9.6145760645306166E-2</v>
      </c>
      <c r="Q54" s="73">
        <f>IFERROR(up_RadSpec!$K$9*Q9,".")*$B$54</f>
        <v>4.6942336875346713E-2</v>
      </c>
      <c r="R54" s="73">
        <f>IFERROR(up_RadSpec!$L$9*R9,".")*$B$54</f>
        <v>6.6715507901381435E-2</v>
      </c>
      <c r="S54" s="73">
        <f>IFERROR(up_RadSpec!$M$9*S9,".")*$B$54</f>
        <v>8.0934273196703765E-2</v>
      </c>
      <c r="T54" s="73">
        <f>IFERROR(up_RadSpec!$I$9*T9,".")*$B$54</f>
        <v>2.6501936731018198E-2</v>
      </c>
      <c r="U54" s="72">
        <f t="shared" ref="U54:V54" si="67">IFERROR(U9/$B54,0)</f>
        <v>2.9090914909092073E-3</v>
      </c>
      <c r="V54" s="72">
        <f t="shared" si="67"/>
        <v>15.927275912727911</v>
      </c>
      <c r="W54" s="72">
        <f t="shared" si="57"/>
        <v>2.9085602470284716E-3</v>
      </c>
      <c r="X54" s="73">
        <f>IFERROR(up_RadSpec!$F$9*X9,".")*$B$54</f>
        <v>8593.7482812500002</v>
      </c>
      <c r="Y54" s="73">
        <f>IFERROR(up_RadSpec!$H$9*Y9,".")*$B$54</f>
        <v>1.5696343892694065</v>
      </c>
      <c r="Z54" s="73">
        <f t="shared" si="12"/>
        <v>8595.3179156392689</v>
      </c>
    </row>
    <row r="55" spans="1:26" x14ac:dyDescent="0.25">
      <c r="A55" s="71" t="s">
        <v>296</v>
      </c>
      <c r="B55" s="61">
        <v>1.9999999999999999E-7</v>
      </c>
      <c r="C55" s="72">
        <f>IFERROR(C24/$B55,0)</f>
        <v>1818181.8181818184</v>
      </c>
      <c r="D55" s="72">
        <f>IFERROR(D24/$B55,0)</f>
        <v>4512516044.47686</v>
      </c>
      <c r="E55" s="72">
        <f>IFERROR(E24/$B55,0)</f>
        <v>2294368113.7790275</v>
      </c>
      <c r="F55" s="72">
        <f t="shared" si="21"/>
        <v>1816011.005805329</v>
      </c>
      <c r="G55" s="73">
        <f>IFERROR(up_RadSpec!$G$24*G24,".")*$B$55</f>
        <v>1.3749999999999999E-5</v>
      </c>
      <c r="H55" s="73">
        <f>IFERROR(up_RadSpec!$F$24*H24,".")*$B$55</f>
        <v>5.5401465066476625E-9</v>
      </c>
      <c r="I55" s="73">
        <f>IFERROR(up_RadSpec!$E$24*I24,".")*$B$55</f>
        <v>1.089624626922782E-8</v>
      </c>
      <c r="J55" s="73">
        <f t="shared" si="8"/>
        <v>1.3766436392775875E-5</v>
      </c>
      <c r="K55" s="72">
        <f t="shared" ref="K55:O55" si="68">IFERROR(K24/$B55,0)</f>
        <v>2294368113.7790275</v>
      </c>
      <c r="L55" s="72">
        <f t="shared" si="68"/>
        <v>4159723721.1310172</v>
      </c>
      <c r="M55" s="72">
        <f t="shared" si="68"/>
        <v>2937033740.1551671</v>
      </c>
      <c r="N55" s="72">
        <f t="shared" si="68"/>
        <v>2452613601.3662963</v>
      </c>
      <c r="O55" s="72">
        <f t="shared" si="68"/>
        <v>6913486513.4865122</v>
      </c>
      <c r="P55" s="73">
        <f>IFERROR(up_RadSpec!$E$24*P24,".")*$B$55</f>
        <v>1.089624626922782E-8</v>
      </c>
      <c r="Q55" s="73">
        <f>IFERROR(up_RadSpec!$K$24*Q24,".")*$B$55</f>
        <v>6.0100145288501442E-9</v>
      </c>
      <c r="R55" s="73">
        <f>IFERROR(up_RadSpec!$L$24*R24,".")*$B$55</f>
        <v>8.5119893783308114E-9</v>
      </c>
      <c r="S55" s="73">
        <f>IFERROR(up_RadSpec!$M$24*S24,".")*$B$55</f>
        <v>1.0193207762557076E-8</v>
      </c>
      <c r="T55" s="73">
        <f>IFERROR(up_RadSpec!$I$24*T24,".")*$B$55</f>
        <v>3.6161204554650027E-9</v>
      </c>
      <c r="U55" s="72">
        <f t="shared" ref="U55:V55" si="69">IFERROR(U24/$B55,0)</f>
        <v>14545.454545454546</v>
      </c>
      <c r="V55" s="72">
        <f t="shared" si="69"/>
        <v>79636363.63636364</v>
      </c>
      <c r="W55" s="72">
        <f t="shared" si="57"/>
        <v>14542.798326582111</v>
      </c>
      <c r="X55" s="73">
        <f>IFERROR(up_RadSpec!$F$24*X24,".")*$B$55</f>
        <v>1.71875E-3</v>
      </c>
      <c r="Y55" s="73">
        <f>IFERROR(up_RadSpec!$H$24*Y24,".")*$B$55</f>
        <v>3.1392694063926939E-7</v>
      </c>
      <c r="Z55" s="73">
        <f t="shared" si="12"/>
        <v>1.7190639269406393E-3</v>
      </c>
    </row>
    <row r="56" spans="1:26" x14ac:dyDescent="0.25">
      <c r="A56" s="71" t="s">
        <v>297</v>
      </c>
      <c r="B56" s="61">
        <v>0.99979000004200003</v>
      </c>
      <c r="C56" s="72">
        <f>IFERROR(C20/$B56,0)</f>
        <v>0.36371274329718012</v>
      </c>
      <c r="D56" s="72">
        <f>IFERROR(D20/$B56,0)</f>
        <v>902.69277434007017</v>
      </c>
      <c r="E56" s="72">
        <f>IFERROR(E20/$B56,0)</f>
        <v>359.46960422736817</v>
      </c>
      <c r="F56" s="72">
        <f t="shared" si="21"/>
        <v>0.36319891720506609</v>
      </c>
      <c r="G56" s="73">
        <f>IFERROR(up_RadSpec!$G$20*G20,".")*$B$56</f>
        <v>68.735562502887504</v>
      </c>
      <c r="H56" s="73">
        <f>IFERROR(up_RadSpec!$F$20*H20,".")*$B$56</f>
        <v>2.7694915380569764E-2</v>
      </c>
      <c r="I56" s="73">
        <f>IFERROR(up_RadSpec!$E$20*I20,".")*$B$56</f>
        <v>6.9546909407637289E-2</v>
      </c>
      <c r="J56" s="73">
        <f t="shared" si="8"/>
        <v>68.832804327675703</v>
      </c>
      <c r="K56" s="72">
        <f t="shared" ref="K56:O56" si="70">IFERROR(K20/$B56,0)</f>
        <v>359.46960422736817</v>
      </c>
      <c r="L56" s="72">
        <f t="shared" si="70"/>
        <v>708.90810480460334</v>
      </c>
      <c r="M56" s="72">
        <f t="shared" si="70"/>
        <v>496.00825761736326</v>
      </c>
      <c r="N56" s="72">
        <f t="shared" si="70"/>
        <v>416.48674918735929</v>
      </c>
      <c r="O56" s="72">
        <f t="shared" si="70"/>
        <v>1207.9522776261756</v>
      </c>
      <c r="P56" s="73">
        <f>IFERROR(up_RadSpec!$E$20*P20,".")*$B$56</f>
        <v>6.9546909407637289E-2</v>
      </c>
      <c r="Q56" s="73">
        <f>IFERROR(up_RadSpec!$K$20*Q20,".")*$B$56</f>
        <v>3.5265501735081396E-2</v>
      </c>
      <c r="R56" s="73">
        <f>IFERROR(up_RadSpec!$L$20*R20,".")*$B$56</f>
        <v>5.0402386686243042E-2</v>
      </c>
      <c r="S56" s="73">
        <f>IFERROR(up_RadSpec!$M$20*S20,".")*$B$56</f>
        <v>6.0025919309028432E-2</v>
      </c>
      <c r="T56" s="73">
        <f>IFERROR(up_RadSpec!$I$20*T20,".")*$B$56</f>
        <v>2.0696181846793733E-2</v>
      </c>
      <c r="U56" s="72">
        <f t="shared" ref="U56:V56" si="71">IFERROR(U20/$B56,0)</f>
        <v>2.9097019463774406E-3</v>
      </c>
      <c r="V56" s="72">
        <f t="shared" si="71"/>
        <v>15.930618156416489</v>
      </c>
      <c r="W56" s="72">
        <f t="shared" si="57"/>
        <v>2.909170591018351E-3</v>
      </c>
      <c r="X56" s="73">
        <f>IFERROR(up_RadSpec!$F$20*X20,".")*$B$56</f>
        <v>8591.9453128609384</v>
      </c>
      <c r="Y56" s="73">
        <f>IFERROR(up_RadSpec!$H$20*Y20,".")*$B$56</f>
        <v>1.5693050799746007</v>
      </c>
      <c r="Z56" s="73">
        <f t="shared" si="12"/>
        <v>8593.514617940913</v>
      </c>
    </row>
    <row r="57" spans="1:26" x14ac:dyDescent="0.25">
      <c r="A57" s="71" t="s">
        <v>298</v>
      </c>
      <c r="B57" s="61">
        <v>2.0999995799999999E-4</v>
      </c>
      <c r="C57" s="72">
        <f>IFERROR(C29/$B57,0)</f>
        <v>1731.6020779221474</v>
      </c>
      <c r="D57" s="72">
        <f>IFERROR(D29/$B57,0)</f>
        <v>4297635.1876002373</v>
      </c>
      <c r="E57" s="72">
        <f>IFERROR(E29/$B57,0)</f>
        <v>1346959.3212689497</v>
      </c>
      <c r="F57" s="72">
        <f t="shared" si="21"/>
        <v>1728.6832248250482</v>
      </c>
      <c r="G57" s="73">
        <f>IFERROR(up_RadSpec!$G$29*G29,".")*$B$57</f>
        <v>1.4437497112499999E-2</v>
      </c>
      <c r="H57" s="73">
        <f>IFERROR(up_RadSpec!$F$29*H29,".")*$B$57</f>
        <v>5.8171526685492786E-6</v>
      </c>
      <c r="I57" s="73">
        <f>IFERROR(up_RadSpec!$E$29*I29,".")*$B$57</f>
        <v>1.8560322947576384E-5</v>
      </c>
      <c r="J57" s="73">
        <f t="shared" si="8"/>
        <v>1.4461874588116125E-2</v>
      </c>
      <c r="K57" s="72">
        <f t="shared" ref="K57:O57" si="72">IFERROR(K29/$B57,0)</f>
        <v>1346959.3212689497</v>
      </c>
      <c r="L57" s="72">
        <f t="shared" si="72"/>
        <v>2687810.9727410492</v>
      </c>
      <c r="M57" s="72">
        <f t="shared" si="72"/>
        <v>1914785.105623517</v>
      </c>
      <c r="N57" s="72">
        <f t="shared" si="72"/>
        <v>1624232.093078186</v>
      </c>
      <c r="O57" s="72">
        <f t="shared" si="72"/>
        <v>4826447.2462811852</v>
      </c>
      <c r="P57" s="73">
        <f>IFERROR(up_RadSpec!$E$29*P29,".")*$B$57</f>
        <v>1.8560322947576384E-5</v>
      </c>
      <c r="Q57" s="73">
        <f>IFERROR(up_RadSpec!$K$29*Q29,".")*$B$57</f>
        <v>9.3012493265122775E-6</v>
      </c>
      <c r="R57" s="73">
        <f>IFERROR(up_RadSpec!$L$29*R29,".")*$B$57</f>
        <v>1.3056295417474107E-5</v>
      </c>
      <c r="S57" s="73">
        <f>IFERROR(up_RadSpec!$M$29*S29,".")*$B$57</f>
        <v>1.5391888946499574E-5</v>
      </c>
      <c r="T57" s="73">
        <f>IFERROR(up_RadSpec!$I$29*T29,".")*$B$57</f>
        <v>5.1797934845890407E-6</v>
      </c>
      <c r="U57" s="72">
        <f t="shared" ref="U57:V57" si="73">IFERROR(U29/$B57,0)</f>
        <v>13.852816623377178</v>
      </c>
      <c r="V57" s="72">
        <f t="shared" si="73"/>
        <v>75844.17101299006</v>
      </c>
      <c r="W57" s="72">
        <f t="shared" si="57"/>
        <v>13.850286890611768</v>
      </c>
      <c r="X57" s="73">
        <f>IFERROR(up_RadSpec!$F$29*X29,".")*$B$57</f>
        <v>1.8046871390624999</v>
      </c>
      <c r="Y57" s="73">
        <f>IFERROR(up_RadSpec!$H$29*Y29,".")*$B$57</f>
        <v>3.2962322174657534E-4</v>
      </c>
      <c r="Z57" s="73">
        <f t="shared" si="12"/>
        <v>1.8050167622842466</v>
      </c>
    </row>
    <row r="58" spans="1:26" x14ac:dyDescent="0.25">
      <c r="A58" s="71" t="s">
        <v>299</v>
      </c>
      <c r="B58" s="61">
        <v>1</v>
      </c>
      <c r="C58" s="72">
        <f>IFERROR(C16/$B58,0)</f>
        <v>0.36363636363636365</v>
      </c>
      <c r="D58" s="72">
        <f>IFERROR(D16/$B58,0)</f>
        <v>902.50320889537193</v>
      </c>
      <c r="E58" s="72">
        <f>IFERROR(E16/$B58,0)</f>
        <v>7649462.0302510569</v>
      </c>
      <c r="F58" s="72">
        <f t="shared" si="21"/>
        <v>0.36348988910319158</v>
      </c>
      <c r="G58" s="73">
        <f>IFERROR(up_RadSpec!$G$16*G16,".")*$B$58</f>
        <v>68.75</v>
      </c>
      <c r="H58" s="73">
        <f>IFERROR(up_RadSpec!$F$16*H16,".")*$B$58</f>
        <v>2.7700732533238313E-2</v>
      </c>
      <c r="I58" s="73">
        <f>IFERROR(up_RadSpec!$E$16*I16,".")*$B$58</f>
        <v>3.2682036855838209E-6</v>
      </c>
      <c r="J58" s="73">
        <f t="shared" si="8"/>
        <v>68.777704000736918</v>
      </c>
      <c r="K58" s="72">
        <f t="shared" ref="K58:O58" si="74">IFERROR(K16/$B58,0)</f>
        <v>7649462.0302510569</v>
      </c>
      <c r="L58" s="72">
        <f t="shared" si="74"/>
        <v>13623429.416112348</v>
      </c>
      <c r="M58" s="72">
        <f t="shared" si="74"/>
        <v>8184138.0561977783</v>
      </c>
      <c r="N58" s="72">
        <f t="shared" si="74"/>
        <v>8226424.938046176</v>
      </c>
      <c r="O58" s="72">
        <f t="shared" si="74"/>
        <v>318545454.54545456</v>
      </c>
      <c r="P58" s="73">
        <f>IFERROR(up_RadSpec!$E$16*P16,".")*$B$58</f>
        <v>3.2682036855838209E-6</v>
      </c>
      <c r="Q58" s="73">
        <f>IFERROR(up_RadSpec!$K$16*Q16,".")*$B$58</f>
        <v>1.8350739183507384E-6</v>
      </c>
      <c r="R58" s="73">
        <f>IFERROR(up_RadSpec!$L$16*R16,".")*$B$58</f>
        <v>3.0546894282981598E-6</v>
      </c>
      <c r="S58" s="73">
        <f>IFERROR(up_RadSpec!$M$16*S16,".")*$B$58</f>
        <v>3.0389871892440366E-6</v>
      </c>
      <c r="T58" s="73">
        <f>IFERROR(up_RadSpec!$I$16*T16,".")*$B$58</f>
        <v>7.8481735159817348E-8</v>
      </c>
      <c r="U58" s="72">
        <f t="shared" ref="U58:V58" si="75">IFERROR(U16/$B58,0)</f>
        <v>2.9090909090909089E-3</v>
      </c>
      <c r="V58" s="72">
        <f t="shared" si="75"/>
        <v>15.927272727272728</v>
      </c>
      <c r="W58" s="72">
        <f t="shared" si="57"/>
        <v>2.908559665316422E-3</v>
      </c>
      <c r="X58" s="73">
        <f>IFERROR(up_RadSpec!$F$16*X16,".")*$B$58</f>
        <v>8593.75</v>
      </c>
      <c r="Y58" s="73">
        <f>IFERROR(up_RadSpec!$H$16*Y16,".")*$B$58</f>
        <v>1.5696347031963471</v>
      </c>
      <c r="Z58" s="73">
        <f t="shared" si="12"/>
        <v>8595.3196347031972</v>
      </c>
    </row>
    <row r="59" spans="1:26" x14ac:dyDescent="0.25">
      <c r="A59" s="71" t="s">
        <v>300</v>
      </c>
      <c r="B59" s="61">
        <v>1</v>
      </c>
      <c r="C59" s="72">
        <f>IFERROR(C7/$B59,0)</f>
        <v>0.36363636363636365</v>
      </c>
      <c r="D59" s="72">
        <f>IFERROR(D7/$B59,0)</f>
        <v>902.50320889537193</v>
      </c>
      <c r="E59" s="72">
        <f>IFERROR(E7/$B59,0)</f>
        <v>918.4339747843394</v>
      </c>
      <c r="F59" s="72">
        <f t="shared" si="21"/>
        <v>0.36334610437670289</v>
      </c>
      <c r="G59" s="73">
        <f>IFERROR(up_RadSpec!$G$7*G7,".")*$B$59</f>
        <v>68.75</v>
      </c>
      <c r="H59" s="73">
        <f>IFERROR(up_RadSpec!$F$7*H7,".")*$B$59</f>
        <v>2.7700732533238313E-2</v>
      </c>
      <c r="I59" s="73">
        <f>IFERROR(up_RadSpec!$E$7*I7,".")*$B$59</f>
        <v>2.7220247384544254E-2</v>
      </c>
      <c r="J59" s="73">
        <f t="shared" si="8"/>
        <v>68.804920979917782</v>
      </c>
      <c r="K59" s="72">
        <f t="shared" ref="K59:O59" si="76">IFERROR(K7/$B59,0)</f>
        <v>918.4339747843394</v>
      </c>
      <c r="L59" s="72">
        <f t="shared" si="76"/>
        <v>1461.1153552330034</v>
      </c>
      <c r="M59" s="72">
        <f t="shared" si="76"/>
        <v>1070.4545454545457</v>
      </c>
      <c r="N59" s="72">
        <f t="shared" si="76"/>
        <v>984.71359678034878</v>
      </c>
      <c r="O59" s="72">
        <f t="shared" si="76"/>
        <v>2500.4236405305915</v>
      </c>
      <c r="P59" s="73">
        <f>IFERROR(up_RadSpec!$E$7*P7,".")*$B$59</f>
        <v>2.7220247384544254E-2</v>
      </c>
      <c r="Q59" s="73">
        <f>IFERROR(up_RadSpec!$K$7*Q7,".")*$B$59</f>
        <v>1.7110216459270095E-2</v>
      </c>
      <c r="R59" s="73">
        <f>IFERROR(up_RadSpec!$L$7*R7,".")*$B$59</f>
        <v>2.3354564755838639E-2</v>
      </c>
      <c r="S59" s="73">
        <f>IFERROR(up_RadSpec!$M$7*S7,".")*$B$59</f>
        <v>2.5388092620779082E-2</v>
      </c>
      <c r="T59" s="73">
        <f>IFERROR(up_RadSpec!$I$7*T7,".")*$B$59</f>
        <v>9.9983057249830604E-3</v>
      </c>
      <c r="U59" s="72">
        <f t="shared" ref="U59:V59" si="77">IFERROR(U7/$B59,0)</f>
        <v>2.9090909090909089E-3</v>
      </c>
      <c r="V59" s="72">
        <f t="shared" si="77"/>
        <v>15.927272727272728</v>
      </c>
      <c r="W59" s="72">
        <f t="shared" si="57"/>
        <v>2.908559665316422E-3</v>
      </c>
      <c r="X59" s="73">
        <f>IFERROR(up_RadSpec!$F$7*X7,".")*$B$59</f>
        <v>8593.75</v>
      </c>
      <c r="Y59" s="73">
        <f>IFERROR(up_RadSpec!$H$7*Y7,".")*$B$59</f>
        <v>1.5696347031963471</v>
      </c>
      <c r="Z59" s="73">
        <f t="shared" si="12"/>
        <v>8595.3196347031972</v>
      </c>
    </row>
    <row r="60" spans="1:26" x14ac:dyDescent="0.25">
      <c r="A60" s="71" t="s">
        <v>301</v>
      </c>
      <c r="B60" s="61">
        <v>1.9000000000000001E-8</v>
      </c>
      <c r="C60" s="72">
        <f>IFERROR(C12/$B60,0)</f>
        <v>19138755.980861243</v>
      </c>
      <c r="D60" s="72">
        <f>IFERROR(D12/$B60,0)</f>
        <v>47500168889.230095</v>
      </c>
      <c r="E60" s="72">
        <f>IFERROR(E12/$B60,0)</f>
        <v>37516872799.494446</v>
      </c>
      <c r="F60" s="72">
        <f t="shared" si="21"/>
        <v>19121297.145883542</v>
      </c>
      <c r="G60" s="73">
        <f>IFERROR(up_RadSpec!$G$12*G12,".")*$B$60</f>
        <v>1.3062500000000002E-6</v>
      </c>
      <c r="H60" s="73">
        <f>IFERROR(up_RadSpec!$F$12*H12,".")*$B$60</f>
        <v>5.2631391813152804E-10</v>
      </c>
      <c r="I60" s="73">
        <f>IFERROR(up_RadSpec!$E$12*I12,".")*$B$60</f>
        <v>6.6636684069086066E-10</v>
      </c>
      <c r="J60" s="73">
        <f t="shared" si="8"/>
        <v>1.3074426807588225E-6</v>
      </c>
      <c r="K60" s="72">
        <f t="shared" ref="K60:O60" si="78">IFERROR(K12/$B60,0)</f>
        <v>37516872799.494446</v>
      </c>
      <c r="L60" s="72">
        <f t="shared" si="78"/>
        <v>67307676010.623619</v>
      </c>
      <c r="M60" s="72">
        <f t="shared" si="78"/>
        <v>48803963634.823593</v>
      </c>
      <c r="N60" s="72">
        <f t="shared" si="78"/>
        <v>43100706650.789009</v>
      </c>
      <c r="O60" s="72">
        <f t="shared" si="78"/>
        <v>116189825212.38158</v>
      </c>
      <c r="P60" s="73">
        <f>IFERROR(up_RadSpec!$E$12*P12,".")*$B$60</f>
        <v>6.6636684069086066E-10</v>
      </c>
      <c r="Q60" s="73">
        <f>IFERROR(up_RadSpec!$K$12*Q12,".")*$B$60</f>
        <v>3.7142866136180497E-10</v>
      </c>
      <c r="R60" s="73">
        <f>IFERROR(up_RadSpec!$L$12*R12,".")*$B$60</f>
        <v>5.1225347570256548E-10</v>
      </c>
      <c r="S60" s="73">
        <f>IFERROR(up_RadSpec!$M$12*S12,".")*$B$60</f>
        <v>5.8003689365362998E-10</v>
      </c>
      <c r="T60" s="73">
        <f>IFERROR(up_RadSpec!$I$12*T12,".")*$B$60</f>
        <v>2.1516513992772502E-10</v>
      </c>
      <c r="U60" s="72">
        <f t="shared" ref="U60:V60" si="79">IFERROR(U12/$B60,0)</f>
        <v>153110.04784688994</v>
      </c>
      <c r="V60" s="72">
        <f t="shared" si="79"/>
        <v>838277511.96172249</v>
      </c>
      <c r="W60" s="72">
        <f t="shared" si="57"/>
        <v>153082.08764823273</v>
      </c>
      <c r="X60" s="73">
        <f>IFERROR(up_RadSpec!$F$12*X12,".")*$B$60</f>
        <v>1.6328125000000001E-4</v>
      </c>
      <c r="Y60" s="73">
        <f>IFERROR(up_RadSpec!$H$12*Y12,".")*$B$60</f>
        <v>2.9823059360730597E-8</v>
      </c>
      <c r="Z60" s="73">
        <f t="shared" si="12"/>
        <v>1.6331107305936075E-4</v>
      </c>
    </row>
    <row r="61" spans="1:26" x14ac:dyDescent="0.25">
      <c r="A61" s="71" t="s">
        <v>302</v>
      </c>
      <c r="B61" s="61">
        <v>1</v>
      </c>
      <c r="C61" s="72">
        <f>IFERROR(C18/$B61,0)</f>
        <v>0.36363636363636365</v>
      </c>
      <c r="D61" s="72">
        <f>IFERROR(D18/$B61,0)</f>
        <v>902.50320889537193</v>
      </c>
      <c r="E61" s="72">
        <f>IFERROR(E18/$B61,0)</f>
        <v>358.19104981705613</v>
      </c>
      <c r="F61" s="72">
        <f t="shared" si="21"/>
        <v>0.36312141316916596</v>
      </c>
      <c r="G61" s="73">
        <f>IFERROR(up_RadSpec!$G$18*G18,".")*$B$61</f>
        <v>68.75</v>
      </c>
      <c r="H61" s="73">
        <f>IFERROR(up_RadSpec!$F$18*H18,".")*$B$61</f>
        <v>2.7700732533238313E-2</v>
      </c>
      <c r="I61" s="73">
        <f>IFERROR(up_RadSpec!$E$18*I18,".")*$B$61</f>
        <v>6.9795155442238438E-2</v>
      </c>
      <c r="J61" s="73">
        <f t="shared" si="8"/>
        <v>68.847495887975469</v>
      </c>
      <c r="K61" s="72">
        <f t="shared" ref="K61:O61" si="80">IFERROR(K18/$B61,0)</f>
        <v>358.19104981705613</v>
      </c>
      <c r="L61" s="72">
        <f t="shared" si="80"/>
        <v>708.75611640484192</v>
      </c>
      <c r="M61" s="72">
        <f t="shared" si="80"/>
        <v>496.33877043552508</v>
      </c>
      <c r="N61" s="72">
        <f t="shared" si="80"/>
        <v>411.22563526890514</v>
      </c>
      <c r="O61" s="72">
        <f t="shared" si="80"/>
        <v>1204.7552447552446</v>
      </c>
      <c r="P61" s="73">
        <f>IFERROR(up_RadSpec!$E$18*P18,".")*$B$61</f>
        <v>6.9795155442238438E-2</v>
      </c>
      <c r="Q61" s="73">
        <f>IFERROR(up_RadSpec!$K$18*Q18,".")*$B$61</f>
        <v>3.5273064205515785E-2</v>
      </c>
      <c r="R61" s="73">
        <f>IFERROR(up_RadSpec!$L$18*R18,".")*$B$61</f>
        <v>5.0368823652569228E-2</v>
      </c>
      <c r="S61" s="73">
        <f>IFERROR(up_RadSpec!$M$18*S18,".")*$B$61</f>
        <v>6.0793875322612649E-2</v>
      </c>
      <c r="T61" s="73">
        <f>IFERROR(up_RadSpec!$I$18*T18,".")*$B$61</f>
        <v>2.0751102855816116E-2</v>
      </c>
      <c r="U61" s="72">
        <f t="shared" ref="U61:V61" si="81">IFERROR(U18/$B61,0)</f>
        <v>2.9090909090909089E-3</v>
      </c>
      <c r="V61" s="72">
        <f t="shared" si="81"/>
        <v>15.927272727272728</v>
      </c>
      <c r="W61" s="72">
        <f t="shared" si="57"/>
        <v>2.908559665316422E-3</v>
      </c>
      <c r="X61" s="73">
        <f>IFERROR(up_RadSpec!$F$18*X18,".")*$B$61</f>
        <v>8593.75</v>
      </c>
      <c r="Y61" s="73">
        <f>IFERROR(up_RadSpec!$H$18*Y18,".")*$B$61</f>
        <v>1.5696347031963471</v>
      </c>
      <c r="Z61" s="73">
        <f t="shared" si="12"/>
        <v>8595.3196347031972</v>
      </c>
    </row>
    <row r="62" spans="1:26" x14ac:dyDescent="0.25">
      <c r="A62" s="71" t="s">
        <v>303</v>
      </c>
      <c r="B62" s="61">
        <v>1.339E-6</v>
      </c>
      <c r="C62" s="72">
        <f>IFERROR(C27/$B62,0)</f>
        <v>271573.08710706769</v>
      </c>
      <c r="D62" s="72">
        <f>IFERROR(D27/$B62,0)</f>
        <v>674012852.05031514</v>
      </c>
      <c r="E62" s="72">
        <f>IFERROR(E27/$B62,0)</f>
        <v>439010035.30817378</v>
      </c>
      <c r="F62" s="72">
        <f t="shared" ref="F62" si="82">IFERROR(SUM(C62:E62),0)</f>
        <v>1113294460.445596</v>
      </c>
      <c r="G62" s="73">
        <f>IFERROR(up_RadSpec!$G$27*G27,".")*$B$62</f>
        <v>9.2056250000000005E-5</v>
      </c>
      <c r="H62" s="73">
        <f>IFERROR(up_RadSpec!$F$27*H27,".")*$B$62</f>
        <v>3.7091280862006102E-8</v>
      </c>
      <c r="I62" s="73">
        <f>IFERROR(up_RadSpec!$E$27*I27,".")*$B$62</f>
        <v>5.6946306437962506E-8</v>
      </c>
      <c r="J62" s="73">
        <f t="shared" si="8"/>
        <v>9.2150287587299979E-5</v>
      </c>
      <c r="K62" s="72">
        <f t="shared" ref="K62:O62" si="83">IFERROR(K27/$B62,0)</f>
        <v>439010035.30817378</v>
      </c>
      <c r="L62" s="72">
        <f t="shared" si="83"/>
        <v>1302178659.358016</v>
      </c>
      <c r="M62" s="72">
        <f t="shared" si="83"/>
        <v>798333437.34491134</v>
      </c>
      <c r="N62" s="72">
        <f t="shared" si="83"/>
        <v>580756734.1122725</v>
      </c>
      <c r="O62" s="72">
        <f t="shared" si="83"/>
        <v>4073191979.429183</v>
      </c>
      <c r="P62" s="73">
        <f>IFERROR(up_RadSpec!$E$27*P27,".")*$B$62</f>
        <v>5.6946306437962506E-8</v>
      </c>
      <c r="Q62" s="73">
        <f>IFERROR(up_RadSpec!$K$27*Q27,".")*$B$62</f>
        <v>1.9198594463470308E-8</v>
      </c>
      <c r="R62" s="73">
        <f>IFERROR(up_RadSpec!$L$27*R27,".")*$B$62</f>
        <v>3.1315236003573555E-8</v>
      </c>
      <c r="S62" s="73">
        <f>IFERROR(up_RadSpec!$M$27*S27,".")*$B$62</f>
        <v>4.3047283882492144E-8</v>
      </c>
      <c r="T62" s="73">
        <f>IFERROR(up_RadSpec!$I$27*T27,".")*$B$62</f>
        <v>6.1376925335848031E-9</v>
      </c>
      <c r="U62" s="72">
        <f t="shared" ref="U62:V62" si="84">IFERROR(U27/$B62,0)</f>
        <v>2172.5846968565415</v>
      </c>
      <c r="V62" s="72">
        <f t="shared" si="84"/>
        <v>11894901.215289565</v>
      </c>
      <c r="W62" s="72">
        <f t="shared" si="57"/>
        <v>2172.1879501989711</v>
      </c>
      <c r="X62" s="73">
        <f>IFERROR(up_RadSpec!$F$27*X27,".")*$B$62</f>
        <v>1.1507031250000001E-2</v>
      </c>
      <c r="Y62" s="73">
        <f>IFERROR(up_RadSpec!$H$27*Y27,".")*$B$62</f>
        <v>2.1017408675799087E-6</v>
      </c>
      <c r="Z62" s="73">
        <f t="shared" si="12"/>
        <v>1.1509132990867581E-2</v>
      </c>
    </row>
    <row r="63" spans="1:26" x14ac:dyDescent="0.25">
      <c r="A63" s="67" t="s">
        <v>23</v>
      </c>
      <c r="B63" s="67" t="s">
        <v>274</v>
      </c>
      <c r="C63" s="68">
        <f>1/SUM(1/C64,1/C65,1/C66,1/C67,1/C68,1/C69,1/C70,1/C71,1/C72,1/C73,1/C74,1/C75,1/C76)</f>
        <v>4.5454537738637668E-2</v>
      </c>
      <c r="D63" s="68">
        <f t="shared" ref="D63" si="85">1/SUM(1/D64,1/D65,1/D66,1/D67,1/D68,1/D69,1/D70,1/D71,1/D72,1/D73,1/D74,1/D75,1/D76)</f>
        <v>112.81288196193478</v>
      </c>
      <c r="E63" s="68">
        <f>1/SUM(1/E64,1/E66,1/E68,1/E69,1/E70,1/E71,1/E72,1/E73,1/E74,1/E75,1/E76)</f>
        <v>72.020093032882841</v>
      </c>
      <c r="F63" s="69">
        <f>1/SUM(1/F64,1/F65,1/F66,1/F67,1/F68,1/F69,1/F70,1/F71,1/F72,1/F73,1/F74,1/F75,1/F76)</f>
        <v>4.5407583725235845E-2</v>
      </c>
      <c r="G63" s="70">
        <f>SUM(G64:G76)</f>
        <v>550.00009336249991</v>
      </c>
      <c r="H63" s="70">
        <f>SUM(H64:H76)</f>
        <v>0.22160589788350127</v>
      </c>
      <c r="I63" s="70">
        <f>SUM(I64:I76)</f>
        <v>0.34712534998511502</v>
      </c>
      <c r="J63" s="70">
        <f t="shared" si="8"/>
        <v>550.56882461036855</v>
      </c>
      <c r="K63" s="68">
        <f t="shared" ref="K63:O63" si="86">1/SUM(1/K64,1/K66,1/K68,1/K69,1/K70,1/K71,1/K72,1/K73,1/K74,1/K75,1/K76)</f>
        <v>72.020093032882841</v>
      </c>
      <c r="L63" s="68">
        <f t="shared" si="86"/>
        <v>137.19761599145534</v>
      </c>
      <c r="M63" s="68">
        <f t="shared" si="86"/>
        <v>97.701532463028101</v>
      </c>
      <c r="N63" s="68">
        <f t="shared" si="86"/>
        <v>83.304156415765917</v>
      </c>
      <c r="O63" s="68">
        <f t="shared" si="86"/>
        <v>240.88991591820403</v>
      </c>
      <c r="P63" s="70">
        <f>+SUM(P64:P76)</f>
        <v>0.34712534998511502</v>
      </c>
      <c r="Q63" s="70">
        <f t="shared" ref="Q63:T63" si="87">+SUM(Q64:Q76)</f>
        <v>0.18221890970435675</v>
      </c>
      <c r="R63" s="70">
        <f t="shared" si="87"/>
        <v>0.25588134975733789</v>
      </c>
      <c r="S63" s="70">
        <f t="shared" si="87"/>
        <v>0.3001050736919601</v>
      </c>
      <c r="T63" s="70">
        <f t="shared" si="87"/>
        <v>0.10378184534917993</v>
      </c>
      <c r="U63" s="68">
        <f t="shared" ref="U63:W63" si="88">1/SUM(1/U64,1/U65,1/U66,1/U67,1/U68,1/U69,1/U70,1/U71,1/U72,1/U73,1/U74,1/U75,1/U76)</f>
        <v>3.6363630190910137E-4</v>
      </c>
      <c r="V63" s="68">
        <f t="shared" si="88"/>
        <v>1.9909087529523299</v>
      </c>
      <c r="W63" s="69">
        <f t="shared" si="88"/>
        <v>3.6356989644856284E-4</v>
      </c>
      <c r="X63" s="70">
        <f>SUM(X64:X76)</f>
        <v>68750.011670312495</v>
      </c>
      <c r="Y63" s="70">
        <f>SUM(Y64:Y76)</f>
        <v>12.557079757134705</v>
      </c>
      <c r="Z63" s="70">
        <f t="shared" si="12"/>
        <v>68762.568750069637</v>
      </c>
    </row>
    <row r="64" spans="1:26" x14ac:dyDescent="0.25">
      <c r="A64" s="71" t="s">
        <v>291</v>
      </c>
      <c r="B64" s="61">
        <v>1</v>
      </c>
      <c r="C64" s="72">
        <f>IFERROR(C25/$B50,0)</f>
        <v>0.36363636363636365</v>
      </c>
      <c r="D64" s="72">
        <f>IFERROR(D25/$B50,0)</f>
        <v>902.50320889537193</v>
      </c>
      <c r="E64" s="72">
        <f>IFERROR(E25/$B50,0)</f>
        <v>511.71960569550941</v>
      </c>
      <c r="F64" s="72">
        <f t="shared" ref="F64:F76" si="89">IF(AND(C64&lt;&gt;0,D64&lt;&gt;0,E64&lt;&gt;0),1/((1/C64)+(1/D64)+(1/E64)),IF(AND(C64&lt;&gt;0,D64&lt;&gt;0,E64=0), 1/((1/C64)+(1/D64)),IF(AND(C64&lt;&gt;0,D64=0,E64&lt;&gt;0),1/((1/C64)+(1/E64)),IF(AND(C64=0,D64&lt;&gt;0,E64&lt;&gt;0),1/((1/D64)+(1/E64)),IF(AND(C64&lt;&gt;0,D64=0,E64=0),1/((1/C64)),IF(AND(C64=0,D64&lt;&gt;0,E64=0),1/((1/D64)),IF(AND(C64=0,D64=0,E64&lt;&gt;0),1/((1/E64)),IF(AND(C64=0,D64=0,E64=0),0))))))))</f>
        <v>0.36323189178157522</v>
      </c>
      <c r="G64" s="73">
        <f>IFERROR(up_RadSpec!$G$25*G25,".")*$B$64</f>
        <v>68.75</v>
      </c>
      <c r="H64" s="73">
        <f>IFERROR(up_RadSpec!$F$25*H25,".")*$B$64</f>
        <v>2.7700732533238313E-2</v>
      </c>
      <c r="I64" s="73">
        <f>IFERROR(up_RadSpec!$E$25*I25,".")*$B$64</f>
        <v>4.8854880136986294E-2</v>
      </c>
      <c r="J64" s="73">
        <f t="shared" si="8"/>
        <v>68.826555612670219</v>
      </c>
      <c r="K64" s="72">
        <f t="shared" ref="K64:O64" si="90">IFERROR(K25/$B50,0)</f>
        <v>511.71960569550941</v>
      </c>
      <c r="L64" s="72">
        <f t="shared" si="90"/>
        <v>916.38362553616764</v>
      </c>
      <c r="M64" s="72">
        <f t="shared" si="90"/>
        <v>657.32694272020126</v>
      </c>
      <c r="N64" s="72">
        <f t="shared" si="90"/>
        <v>586.97641341709129</v>
      </c>
      <c r="O64" s="72">
        <f t="shared" si="90"/>
        <v>1642.9752066115702</v>
      </c>
      <c r="P64" s="73">
        <f>IFERROR(up_RadSpec!$E$25*P25,".")*$B$64</f>
        <v>4.8854880136986294E-2</v>
      </c>
      <c r="Q64" s="73">
        <f>IFERROR(up_RadSpec!$K$25*Q25,".")*$B$64</f>
        <v>2.7281150932146711E-2</v>
      </c>
      <c r="R64" s="73">
        <f>IFERROR(up_RadSpec!$L$25*R25,".")*$B$64</f>
        <v>3.8032824117239225E-2</v>
      </c>
      <c r="S64" s="73">
        <f>IFERROR(up_RadSpec!$M$25*S25,".")*$B$64</f>
        <v>4.2591149198759372E-2</v>
      </c>
      <c r="T64" s="73">
        <f>IFERROR(up_RadSpec!$I$25*T25,".")*$B$64</f>
        <v>1.5216297786720323E-2</v>
      </c>
      <c r="U64" s="72">
        <f t="shared" ref="U64:V64" si="91">IFERROR(U25/$B50,0)</f>
        <v>2.9090909090909089E-3</v>
      </c>
      <c r="V64" s="72">
        <f t="shared" si="91"/>
        <v>15.927272727272728</v>
      </c>
      <c r="W64" s="72">
        <f t="shared" ref="W64:W76" si="92">IFERROR(IF(AND(U64&lt;&gt;0,V64&lt;&gt;0),1/((1/U64)+(1/V64)),IF(AND(U64&lt;&gt;0,V64=0),1/((1/U64)),IF(AND(U64=0,V64&lt;&gt;0),1/((1/V64)),IF(AND(U64=0,V64=0),0)))),0)</f>
        <v>2.908559665316422E-3</v>
      </c>
      <c r="X64" s="73">
        <f>IFERROR(up_RadSpec!$F$25*X25,".")*$B$64</f>
        <v>8593.75</v>
      </c>
      <c r="Y64" s="73">
        <f>IFERROR(up_RadSpec!$H$25*Y25,".")*$B$64</f>
        <v>1.5696347031963471</v>
      </c>
      <c r="Z64" s="73">
        <f t="shared" si="12"/>
        <v>8595.3196347031972</v>
      </c>
    </row>
    <row r="65" spans="1:26" x14ac:dyDescent="0.25">
      <c r="A65" s="71" t="s">
        <v>292</v>
      </c>
      <c r="B65" s="61">
        <v>1</v>
      </c>
      <c r="C65" s="72">
        <f>IFERROR(C21/$B51,0)</f>
        <v>0.36363636363636365</v>
      </c>
      <c r="D65" s="72">
        <f>IFERROR(D21/$B51,0)</f>
        <v>902.50320889537193</v>
      </c>
      <c r="E65" s="72">
        <f>IFERROR(E21/$B51,0)</f>
        <v>0</v>
      </c>
      <c r="F65" s="72">
        <f t="shared" si="89"/>
        <v>0.36348990637563572</v>
      </c>
      <c r="G65" s="73">
        <f>IFERROR(up_RadSpec!$G$21*G21,".")*$B$65</f>
        <v>68.75</v>
      </c>
      <c r="H65" s="73">
        <f>IFERROR(up_RadSpec!$F$21*H21,".")*$B$65</f>
        <v>2.7700732533238313E-2</v>
      </c>
      <c r="I65" s="73">
        <f>IFERROR(up_RadSpec!$E$21*I21,".")*$B$65</f>
        <v>0</v>
      </c>
      <c r="J65" s="73">
        <f t="shared" si="8"/>
        <v>68.777700732533233</v>
      </c>
      <c r="K65" s="72">
        <f t="shared" ref="K65:O65" si="93">IFERROR(K21/$B51,0)</f>
        <v>0</v>
      </c>
      <c r="L65" s="72">
        <f t="shared" si="93"/>
        <v>0</v>
      </c>
      <c r="M65" s="72">
        <f t="shared" si="93"/>
        <v>0</v>
      </c>
      <c r="N65" s="72">
        <f t="shared" si="93"/>
        <v>0</v>
      </c>
      <c r="O65" s="72">
        <f t="shared" si="93"/>
        <v>0</v>
      </c>
      <c r="P65" s="73">
        <f>IFERROR(up_RadSpec!$E$21*P21,".")*$B$65</f>
        <v>0</v>
      </c>
      <c r="Q65" s="73">
        <f>IFERROR(up_RadSpec!$K$21*Q21,".")*$B$65</f>
        <v>0</v>
      </c>
      <c r="R65" s="73">
        <f>IFERROR(up_RadSpec!$L$21*R21,".")*$B$65</f>
        <v>0</v>
      </c>
      <c r="S65" s="73">
        <f>IFERROR(up_RadSpec!$M$21*S21,".")*$B$65</f>
        <v>0</v>
      </c>
      <c r="T65" s="73">
        <f>IFERROR(up_RadSpec!$I$21*T21,".")*$B$65</f>
        <v>0</v>
      </c>
      <c r="U65" s="72">
        <f t="shared" ref="U65:V65" si="94">IFERROR(U21/$B51,0)</f>
        <v>2.9090909090909089E-3</v>
      </c>
      <c r="V65" s="72">
        <f t="shared" si="94"/>
        <v>15.927272727272728</v>
      </c>
      <c r="W65" s="72">
        <f t="shared" si="92"/>
        <v>2.908559665316422E-3</v>
      </c>
      <c r="X65" s="73">
        <f>IFERROR(up_RadSpec!$F$21*X21,".")*$B$65</f>
        <v>8593.75</v>
      </c>
      <c r="Y65" s="73">
        <f>IFERROR(up_RadSpec!$H$21*Y21,".")*$B$65</f>
        <v>1.5696347031963471</v>
      </c>
      <c r="Z65" s="73">
        <f t="shared" si="12"/>
        <v>8595.3196347031972</v>
      </c>
    </row>
    <row r="66" spans="1:26" x14ac:dyDescent="0.25">
      <c r="A66" s="71" t="s">
        <v>293</v>
      </c>
      <c r="B66" s="61">
        <v>0.99980000000000002</v>
      </c>
      <c r="C66" s="72">
        <f>IFERROR(C17/$B52,0)</f>
        <v>0.36370910545745511</v>
      </c>
      <c r="D66" s="72">
        <f>IFERROR(D17/$B52,0)</f>
        <v>902.68374564450085</v>
      </c>
      <c r="E66" s="72">
        <f>IFERROR(E17/$B52,0)</f>
        <v>703.42285694447003</v>
      </c>
      <c r="F66" s="72">
        <f t="shared" si="89"/>
        <v>0.36337480939615324</v>
      </c>
      <c r="G66" s="73">
        <f>IFERROR(up_RadSpec!$G$17*G17,".")*$B$66</f>
        <v>68.736249999999998</v>
      </c>
      <c r="H66" s="73">
        <f>IFERROR(up_RadSpec!$F$17*H17,".")*$B$66</f>
        <v>2.7695192386731668E-2</v>
      </c>
      <c r="I66" s="73">
        <f>IFERROR(up_RadSpec!$E$17*I17,".")*$B$66</f>
        <v>3.554049993284987E-2</v>
      </c>
      <c r="J66" s="73">
        <f t="shared" si="8"/>
        <v>68.799485692319578</v>
      </c>
      <c r="K66" s="72">
        <f t="shared" ref="K66:O66" si="95">IFERROR(K17/$B52,0)</f>
        <v>703.42285694447003</v>
      </c>
      <c r="L66" s="72">
        <f t="shared" si="95"/>
        <v>1229.3785520792735</v>
      </c>
      <c r="M66" s="72">
        <f t="shared" si="95"/>
        <v>926.23153705958521</v>
      </c>
      <c r="N66" s="72">
        <f t="shared" si="95"/>
        <v>823.63423450425842</v>
      </c>
      <c r="O66" s="72">
        <f t="shared" si="95"/>
        <v>2355.6566311846341</v>
      </c>
      <c r="P66" s="73">
        <f>IFERROR(up_RadSpec!$E$17*P17,".")*$B$66</f>
        <v>3.554049993284987E-2</v>
      </c>
      <c r="Q66" s="73">
        <f>IFERROR(up_RadSpec!$K$17*Q17,".")*$B$66</f>
        <v>2.0335477593713493E-2</v>
      </c>
      <c r="R66" s="73">
        <f>IFERROR(up_RadSpec!$L$17*R17,".")*$B$66</f>
        <v>2.6991091319741721E-2</v>
      </c>
      <c r="S66" s="73">
        <f>IFERROR(up_RadSpec!$M$17*S17,".")*$B$66</f>
        <v>3.0353279347412488E-2</v>
      </c>
      <c r="T66" s="73">
        <f>IFERROR(up_RadSpec!$I$17*T17,".")*$B$66</f>
        <v>1.0612752159650608E-2</v>
      </c>
      <c r="U66" s="72">
        <f t="shared" ref="U66:V66" si="96">IFERROR(U17/$B52,0)</f>
        <v>2.9096728436596407E-3</v>
      </c>
      <c r="V66" s="72">
        <f t="shared" si="96"/>
        <v>15.930458819036534</v>
      </c>
      <c r="W66" s="72">
        <f t="shared" si="92"/>
        <v>2.9091414936151449E-3</v>
      </c>
      <c r="X66" s="73">
        <f>IFERROR(up_RadSpec!$F$17*X17,".")*$B$66</f>
        <v>8592.03125</v>
      </c>
      <c r="Y66" s="73">
        <f>IFERROR(up_RadSpec!$H$17*Y17,".")*$B$66</f>
        <v>1.569320776255708</v>
      </c>
      <c r="Z66" s="73">
        <f t="shared" si="12"/>
        <v>8593.6005707762561</v>
      </c>
    </row>
    <row r="67" spans="1:26" x14ac:dyDescent="0.25">
      <c r="A67" s="71" t="s">
        <v>294</v>
      </c>
      <c r="B67" s="61">
        <v>2.0000000000000001E-4</v>
      </c>
      <c r="C67" s="72">
        <f>IFERROR(C5/$B53,0)</f>
        <v>1818.1818181818182</v>
      </c>
      <c r="D67" s="72">
        <f>IFERROR(D5/$B53,0)</f>
        <v>4512516.0444768593</v>
      </c>
      <c r="E67" s="72">
        <f>IFERROR(E5/$B53,0)</f>
        <v>0</v>
      </c>
      <c r="F67" s="72">
        <f t="shared" si="89"/>
        <v>1817.4495318781785</v>
      </c>
      <c r="G67" s="73">
        <f>IFERROR(up_RadSpec!$G$5*G5,".")*$B$67</f>
        <v>1.375E-2</v>
      </c>
      <c r="H67" s="73">
        <f>IFERROR(up_RadSpec!$F$5*H5,".")*$B$67</f>
        <v>5.540146506647663E-6</v>
      </c>
      <c r="I67" s="73">
        <f>IFERROR(up_RadSpec!$E$5*I5,".")*$B$67</f>
        <v>0</v>
      </c>
      <c r="J67" s="73">
        <f t="shared" si="8"/>
        <v>1.3755540146506647E-2</v>
      </c>
      <c r="K67" s="72">
        <f t="shared" ref="K67:O67" si="97">IFERROR(K5/$B53,0)</f>
        <v>0</v>
      </c>
      <c r="L67" s="72">
        <f t="shared" si="97"/>
        <v>0</v>
      </c>
      <c r="M67" s="72">
        <f t="shared" si="97"/>
        <v>0</v>
      </c>
      <c r="N67" s="72">
        <f t="shared" si="97"/>
        <v>0</v>
      </c>
      <c r="O67" s="72">
        <f t="shared" si="97"/>
        <v>0</v>
      </c>
      <c r="P67" s="73">
        <f>IFERROR(up_RadSpec!$E$5*P5,".")*$B$67</f>
        <v>0</v>
      </c>
      <c r="Q67" s="73">
        <f>IFERROR(up_RadSpec!$K$5*Q5,".")*$B$67</f>
        <v>0</v>
      </c>
      <c r="R67" s="73">
        <f>IFERROR(up_RadSpec!$L$5*R5,".")*$B$67</f>
        <v>0</v>
      </c>
      <c r="S67" s="73">
        <f>IFERROR(up_RadSpec!$M$5*S5,".")*$B$67</f>
        <v>0</v>
      </c>
      <c r="T67" s="73">
        <f>IFERROR(up_RadSpec!$I$5*T5,".")*$B$67</f>
        <v>0</v>
      </c>
      <c r="U67" s="72">
        <f t="shared" ref="U67:V67" si="98">IFERROR(U5/$B53,0)</f>
        <v>14.545454545454543</v>
      </c>
      <c r="V67" s="72">
        <f t="shared" si="98"/>
        <v>79636.363636363632</v>
      </c>
      <c r="W67" s="72">
        <f t="shared" si="92"/>
        <v>14.54279832658211</v>
      </c>
      <c r="X67" s="73">
        <f>IFERROR(up_RadSpec!$F$5*X5,".")*$B$67</f>
        <v>1.71875</v>
      </c>
      <c r="Y67" s="73">
        <f>IFERROR(up_RadSpec!$H$5*Y5,".")*$B$67</f>
        <v>3.1392694063926945E-4</v>
      </c>
      <c r="Z67" s="73">
        <f t="shared" si="12"/>
        <v>1.7190639269406394</v>
      </c>
    </row>
    <row r="68" spans="1:26" x14ac:dyDescent="0.25">
      <c r="A68" s="71" t="s">
        <v>295</v>
      </c>
      <c r="B68" s="61">
        <v>0.99999979999999999</v>
      </c>
      <c r="C68" s="72">
        <f>IFERROR(C9/$B54,0)</f>
        <v>0.36363643636365089</v>
      </c>
      <c r="D68" s="72">
        <f>IFERROR(D9/$B54,0)</f>
        <v>902.50338939604978</v>
      </c>
      <c r="E68" s="72">
        <f>IFERROR(E9/$B54,0)</f>
        <v>260.02186505370895</v>
      </c>
      <c r="F68" s="72">
        <f t="shared" si="89"/>
        <v>0.36298255819786712</v>
      </c>
      <c r="G68" s="73">
        <f>IFERROR(up_RadSpec!$G$9*G9,".")*$B$68</f>
        <v>68.749986250000006</v>
      </c>
      <c r="H68" s="73">
        <f>IFERROR(up_RadSpec!$F$9*H9,".")*$B$68</f>
        <v>2.7700726993091805E-2</v>
      </c>
      <c r="I68" s="73">
        <f>IFERROR(up_RadSpec!$E$9*I9,".")*$B$68</f>
        <v>9.6145760645306166E-2</v>
      </c>
      <c r="J68" s="73">
        <f t="shared" si="8"/>
        <v>68.873832737638395</v>
      </c>
      <c r="K68" s="72">
        <f t="shared" ref="K68:O68" si="99">IFERROR(K9/$B54,0)</f>
        <v>260.02186505370895</v>
      </c>
      <c r="L68" s="72">
        <f t="shared" si="99"/>
        <v>532.56828833183977</v>
      </c>
      <c r="M68" s="72">
        <f t="shared" si="99"/>
        <v>374.72546918109185</v>
      </c>
      <c r="N68" s="72">
        <f t="shared" si="99"/>
        <v>308.89262376199588</v>
      </c>
      <c r="O68" s="72">
        <f t="shared" si="99"/>
        <v>943.32728410522873</v>
      </c>
      <c r="P68" s="73">
        <f>IFERROR(up_RadSpec!$E$9*P9,".")*$B$68</f>
        <v>9.6145760645306166E-2</v>
      </c>
      <c r="Q68" s="73">
        <f>IFERROR(up_RadSpec!$K$9*Q9,".")*$B$68</f>
        <v>4.6942336875346713E-2</v>
      </c>
      <c r="R68" s="73">
        <f>IFERROR(up_RadSpec!$L$9*R9,".")*$B$68</f>
        <v>6.6715507901381435E-2</v>
      </c>
      <c r="S68" s="73">
        <f>IFERROR(up_RadSpec!$M$9*S9,".")*$B$68</f>
        <v>8.0934273196703765E-2</v>
      </c>
      <c r="T68" s="73">
        <f>IFERROR(up_RadSpec!$I$9*T9,".")*$B$68</f>
        <v>2.6501936731018198E-2</v>
      </c>
      <c r="U68" s="72">
        <f t="shared" ref="U68:V68" si="100">IFERROR(U9/$B54,0)</f>
        <v>2.9090914909092073E-3</v>
      </c>
      <c r="V68" s="72">
        <f t="shared" si="100"/>
        <v>15.927275912727911</v>
      </c>
      <c r="W68" s="72">
        <f t="shared" si="92"/>
        <v>2.9085602470284716E-3</v>
      </c>
      <c r="X68" s="73">
        <f>IFERROR(up_RadSpec!$F$9*X9,".")*$B$68</f>
        <v>8593.7482812500002</v>
      </c>
      <c r="Y68" s="73">
        <f>IFERROR(up_RadSpec!$H$9*Y9,".")*$B$68</f>
        <v>1.5696343892694065</v>
      </c>
      <c r="Z68" s="73">
        <f t="shared" si="12"/>
        <v>8595.3179156392689</v>
      </c>
    </row>
    <row r="69" spans="1:26" x14ac:dyDescent="0.25">
      <c r="A69" s="71" t="s">
        <v>296</v>
      </c>
      <c r="B69" s="61">
        <v>1.9999999999999999E-7</v>
      </c>
      <c r="C69" s="72">
        <f>IFERROR(C24/$B55,0)</f>
        <v>1818181.8181818184</v>
      </c>
      <c r="D69" s="72">
        <f>IFERROR(D24/$B55,0)</f>
        <v>4512516044.47686</v>
      </c>
      <c r="E69" s="72">
        <f>IFERROR(E24/$B55,0)</f>
        <v>2294368113.7790275</v>
      </c>
      <c r="F69" s="72">
        <f t="shared" si="89"/>
        <v>1816011.005805329</v>
      </c>
      <c r="G69" s="73">
        <f>IFERROR(up_RadSpec!$G$24*G24,".")*$B$69</f>
        <v>1.3749999999999999E-5</v>
      </c>
      <c r="H69" s="73">
        <f>IFERROR(up_RadSpec!$F$24*H24,".")*$B$69</f>
        <v>5.5401465066476625E-9</v>
      </c>
      <c r="I69" s="73">
        <f>IFERROR(up_RadSpec!$E$24*I24,".")*$B$69</f>
        <v>1.089624626922782E-8</v>
      </c>
      <c r="J69" s="73">
        <f t="shared" si="8"/>
        <v>1.3766436392775875E-5</v>
      </c>
      <c r="K69" s="72">
        <f t="shared" ref="K69:O69" si="101">IFERROR(K24/$B55,0)</f>
        <v>2294368113.7790275</v>
      </c>
      <c r="L69" s="72">
        <f t="shared" si="101"/>
        <v>4159723721.1310172</v>
      </c>
      <c r="M69" s="72">
        <f t="shared" si="101"/>
        <v>2937033740.1551671</v>
      </c>
      <c r="N69" s="72">
        <f t="shared" si="101"/>
        <v>2452613601.3662963</v>
      </c>
      <c r="O69" s="72">
        <f t="shared" si="101"/>
        <v>6913486513.4865122</v>
      </c>
      <c r="P69" s="73">
        <f>IFERROR(up_RadSpec!$E$24*P24,".")*$B$69</f>
        <v>1.089624626922782E-8</v>
      </c>
      <c r="Q69" s="73">
        <f>IFERROR(up_RadSpec!$K$24*Q24,".")*$B$69</f>
        <v>6.0100145288501442E-9</v>
      </c>
      <c r="R69" s="73">
        <f>IFERROR(up_RadSpec!$L$24*R24,".")*$B$69</f>
        <v>8.5119893783308114E-9</v>
      </c>
      <c r="S69" s="73">
        <f>IFERROR(up_RadSpec!$M$24*S24,".")*$B$69</f>
        <v>1.0193207762557076E-8</v>
      </c>
      <c r="T69" s="73">
        <f>IFERROR(up_RadSpec!$I$24*T24,".")*$B$69</f>
        <v>3.6161204554650027E-9</v>
      </c>
      <c r="U69" s="72">
        <f t="shared" ref="U69:V69" si="102">IFERROR(U24/$B55,0)</f>
        <v>14545.454545454546</v>
      </c>
      <c r="V69" s="72">
        <f t="shared" si="102"/>
        <v>79636363.63636364</v>
      </c>
      <c r="W69" s="72">
        <f t="shared" si="92"/>
        <v>14542.798326582111</v>
      </c>
      <c r="X69" s="73">
        <f>IFERROR(up_RadSpec!$F$24*X24,".")*$B$69</f>
        <v>1.71875E-3</v>
      </c>
      <c r="Y69" s="73">
        <f>IFERROR(up_RadSpec!$H$24*Y24,".")*$B$69</f>
        <v>3.1392694063926939E-7</v>
      </c>
      <c r="Z69" s="73">
        <f t="shared" si="12"/>
        <v>1.7190639269406393E-3</v>
      </c>
    </row>
    <row r="70" spans="1:26" x14ac:dyDescent="0.25">
      <c r="A70" s="71" t="s">
        <v>297</v>
      </c>
      <c r="B70" s="61">
        <v>0.99979000004200003</v>
      </c>
      <c r="C70" s="72">
        <f>IFERROR(C20/$B56,0)</f>
        <v>0.36371274329718012</v>
      </c>
      <c r="D70" s="72">
        <f>IFERROR(D20/$B56,0)</f>
        <v>902.69277434007017</v>
      </c>
      <c r="E70" s="72">
        <f>IFERROR(E20/$B56,0)</f>
        <v>359.46960422736817</v>
      </c>
      <c r="F70" s="72">
        <f t="shared" si="89"/>
        <v>0.36319891720506609</v>
      </c>
      <c r="G70" s="73">
        <f>IFERROR(up_RadSpec!$G$20*G20,".")*$B$70</f>
        <v>68.735562502887504</v>
      </c>
      <c r="H70" s="73">
        <f>IFERROR(up_RadSpec!$F$20*H20,".")*$B$70</f>
        <v>2.7694915380569764E-2</v>
      </c>
      <c r="I70" s="73">
        <f>IFERROR(up_RadSpec!$E$20*I20,".")*$B$70</f>
        <v>6.9546909407637289E-2</v>
      </c>
      <c r="J70" s="73">
        <f t="shared" si="8"/>
        <v>68.832804327675703</v>
      </c>
      <c r="K70" s="72">
        <f t="shared" ref="K70:O70" si="103">IFERROR(K20/$B56,0)</f>
        <v>359.46960422736817</v>
      </c>
      <c r="L70" s="72">
        <f t="shared" si="103"/>
        <v>708.90810480460334</v>
      </c>
      <c r="M70" s="72">
        <f t="shared" si="103"/>
        <v>496.00825761736326</v>
      </c>
      <c r="N70" s="72">
        <f t="shared" si="103"/>
        <v>416.48674918735929</v>
      </c>
      <c r="O70" s="72">
        <f t="shared" si="103"/>
        <v>1207.9522776261756</v>
      </c>
      <c r="P70" s="73">
        <f>IFERROR(up_RadSpec!$E$20*P20,".")*$B$70</f>
        <v>6.9546909407637289E-2</v>
      </c>
      <c r="Q70" s="73">
        <f>IFERROR(up_RadSpec!$K$20*Q20,".")*$B$70</f>
        <v>3.5265501735081396E-2</v>
      </c>
      <c r="R70" s="73">
        <f>IFERROR(up_RadSpec!$L$20*R20,".")*$B$70</f>
        <v>5.0402386686243042E-2</v>
      </c>
      <c r="S70" s="73">
        <f>IFERROR(up_RadSpec!$M$20*S20,".")*$B$70</f>
        <v>6.0025919309028432E-2</v>
      </c>
      <c r="T70" s="73">
        <f>IFERROR(up_RadSpec!$I$20*T20,".")*$B$70</f>
        <v>2.0696181846793733E-2</v>
      </c>
      <c r="U70" s="72">
        <f t="shared" ref="U70:V70" si="104">IFERROR(U20/$B56,0)</f>
        <v>2.9097019463774406E-3</v>
      </c>
      <c r="V70" s="72">
        <f t="shared" si="104"/>
        <v>15.930618156416489</v>
      </c>
      <c r="W70" s="72">
        <f t="shared" si="92"/>
        <v>2.909170591018351E-3</v>
      </c>
      <c r="X70" s="73">
        <f>IFERROR(up_RadSpec!$F$20*X20,".")*$B$70</f>
        <v>8591.9453128609384</v>
      </c>
      <c r="Y70" s="73">
        <f>IFERROR(up_RadSpec!$H$20*Y20,".")*$B$70</f>
        <v>1.5693050799746007</v>
      </c>
      <c r="Z70" s="73">
        <f t="shared" si="12"/>
        <v>8593.514617940913</v>
      </c>
    </row>
    <row r="71" spans="1:26" x14ac:dyDescent="0.25">
      <c r="A71" s="71" t="s">
        <v>298</v>
      </c>
      <c r="B71" s="61">
        <v>2.0999995799999999E-4</v>
      </c>
      <c r="C71" s="72">
        <f>IFERROR(C29/$B57,0)</f>
        <v>1731.6020779221474</v>
      </c>
      <c r="D71" s="72">
        <f>IFERROR(D29/$B57,0)</f>
        <v>4297635.1876002373</v>
      </c>
      <c r="E71" s="72">
        <f>IFERROR(E29/$B57,0)</f>
        <v>1346959.3212689497</v>
      </c>
      <c r="F71" s="72">
        <f t="shared" si="89"/>
        <v>1728.6832248250482</v>
      </c>
      <c r="G71" s="73">
        <f>IFERROR(up_RadSpec!$G$29*G29,".")*$B$71</f>
        <v>1.4437497112499999E-2</v>
      </c>
      <c r="H71" s="73">
        <f>IFERROR(up_RadSpec!$F$29*H29,".")*$B$71</f>
        <v>5.8171526685492786E-6</v>
      </c>
      <c r="I71" s="73">
        <f>IFERROR(up_RadSpec!$E$29*I29,".")*$B$71</f>
        <v>1.8560322947576384E-5</v>
      </c>
      <c r="J71" s="73">
        <f t="shared" si="8"/>
        <v>1.4461874588116125E-2</v>
      </c>
      <c r="K71" s="72">
        <f t="shared" ref="K71:O71" si="105">IFERROR(K29/$B57,0)</f>
        <v>1346959.3212689497</v>
      </c>
      <c r="L71" s="72">
        <f t="shared" si="105"/>
        <v>2687810.9727410492</v>
      </c>
      <c r="M71" s="72">
        <f t="shared" si="105"/>
        <v>1914785.105623517</v>
      </c>
      <c r="N71" s="72">
        <f t="shared" si="105"/>
        <v>1624232.093078186</v>
      </c>
      <c r="O71" s="72">
        <f t="shared" si="105"/>
        <v>4826447.2462811852</v>
      </c>
      <c r="P71" s="73">
        <f>IFERROR(up_RadSpec!$E$29*P29,".")*$B$71</f>
        <v>1.8560322947576384E-5</v>
      </c>
      <c r="Q71" s="73">
        <f>IFERROR(up_RadSpec!$K$29*Q29,".")*$B$71</f>
        <v>9.3012493265122775E-6</v>
      </c>
      <c r="R71" s="73">
        <f>IFERROR(up_RadSpec!$L$29*R29,".")*$B$71</f>
        <v>1.3056295417474107E-5</v>
      </c>
      <c r="S71" s="73">
        <f>IFERROR(up_RadSpec!$M$29*S29,".")*$B$71</f>
        <v>1.5391888946499574E-5</v>
      </c>
      <c r="T71" s="73">
        <f>IFERROR(up_RadSpec!$I$29*T29,".")*$B$71</f>
        <v>5.1797934845890407E-6</v>
      </c>
      <c r="U71" s="72">
        <f t="shared" ref="U71:V71" si="106">IFERROR(U29/$B57,0)</f>
        <v>13.852816623377178</v>
      </c>
      <c r="V71" s="72">
        <f t="shared" si="106"/>
        <v>75844.17101299006</v>
      </c>
      <c r="W71" s="72">
        <f t="shared" si="92"/>
        <v>13.850286890611768</v>
      </c>
      <c r="X71" s="73">
        <f>IFERROR(up_RadSpec!$F$29*X29,".")*$B$71</f>
        <v>1.8046871390624999</v>
      </c>
      <c r="Y71" s="73">
        <f>IFERROR(up_RadSpec!$H$29*Y29,".")*$B$71</f>
        <v>3.2962322174657534E-4</v>
      </c>
      <c r="Z71" s="73">
        <f t="shared" si="12"/>
        <v>1.8050167622842466</v>
      </c>
    </row>
    <row r="72" spans="1:26" x14ac:dyDescent="0.25">
      <c r="A72" s="71" t="s">
        <v>299</v>
      </c>
      <c r="B72" s="61">
        <v>1</v>
      </c>
      <c r="C72" s="72">
        <f>IFERROR(C16/$B58,0)</f>
        <v>0.36363636363636365</v>
      </c>
      <c r="D72" s="72">
        <f>IFERROR(D16/$B58,0)</f>
        <v>902.50320889537193</v>
      </c>
      <c r="E72" s="72">
        <f>IFERROR(E16/$B58,0)</f>
        <v>7649462.0302510569</v>
      </c>
      <c r="F72" s="72">
        <f t="shared" si="89"/>
        <v>0.36348988910319158</v>
      </c>
      <c r="G72" s="73">
        <f>IFERROR(up_RadSpec!$G$16*G16,".")*$B$72</f>
        <v>68.75</v>
      </c>
      <c r="H72" s="73">
        <f>IFERROR(up_RadSpec!$F$16*H16,".")*$B$72</f>
        <v>2.7700732533238313E-2</v>
      </c>
      <c r="I72" s="73">
        <f>IFERROR(up_RadSpec!$E$16*I16,".")*$B$72</f>
        <v>3.2682036855838209E-6</v>
      </c>
      <c r="J72" s="73">
        <f t="shared" si="8"/>
        <v>68.777704000736918</v>
      </c>
      <c r="K72" s="72">
        <f t="shared" ref="K72:O72" si="107">IFERROR(K16/$B58,0)</f>
        <v>7649462.0302510569</v>
      </c>
      <c r="L72" s="72">
        <f t="shared" si="107"/>
        <v>13623429.416112348</v>
      </c>
      <c r="M72" s="72">
        <f t="shared" si="107"/>
        <v>8184138.0561977783</v>
      </c>
      <c r="N72" s="72">
        <f t="shared" si="107"/>
        <v>8226424.938046176</v>
      </c>
      <c r="O72" s="72">
        <f t="shared" si="107"/>
        <v>318545454.54545456</v>
      </c>
      <c r="P72" s="73">
        <f>IFERROR(up_RadSpec!$E$16*P16,".")*$B$72</f>
        <v>3.2682036855838209E-6</v>
      </c>
      <c r="Q72" s="73">
        <f>IFERROR(up_RadSpec!$K$16*Q16,".")*$B$72</f>
        <v>1.8350739183507384E-6</v>
      </c>
      <c r="R72" s="73">
        <f>IFERROR(up_RadSpec!$L$16*R16,".")*$B$72</f>
        <v>3.0546894282981598E-6</v>
      </c>
      <c r="S72" s="73">
        <f>IFERROR(up_RadSpec!$M$16*S16,".")*$B$72</f>
        <v>3.0389871892440366E-6</v>
      </c>
      <c r="T72" s="73">
        <f>IFERROR(up_RadSpec!$I$16*T16,".")*$B$72</f>
        <v>7.8481735159817348E-8</v>
      </c>
      <c r="U72" s="72">
        <f t="shared" ref="U72:V72" si="108">IFERROR(U16/$B58,0)</f>
        <v>2.9090909090909089E-3</v>
      </c>
      <c r="V72" s="72">
        <f t="shared" si="108"/>
        <v>15.927272727272728</v>
      </c>
      <c r="W72" s="72">
        <f t="shared" si="92"/>
        <v>2.908559665316422E-3</v>
      </c>
      <c r="X72" s="73">
        <f>IFERROR(up_RadSpec!$F$16*X16,".")*$B$72</f>
        <v>8593.75</v>
      </c>
      <c r="Y72" s="73">
        <f>IFERROR(up_RadSpec!$H$16*Y16,".")*$B$72</f>
        <v>1.5696347031963471</v>
      </c>
      <c r="Z72" s="73">
        <f t="shared" si="12"/>
        <v>8595.3196347031972</v>
      </c>
    </row>
    <row r="73" spans="1:26" x14ac:dyDescent="0.25">
      <c r="A73" s="71" t="s">
        <v>300</v>
      </c>
      <c r="B73" s="61">
        <v>1</v>
      </c>
      <c r="C73" s="72">
        <f>IFERROR(C7/$B59,0)</f>
        <v>0.36363636363636365</v>
      </c>
      <c r="D73" s="72">
        <f>IFERROR(D7/$B59,0)</f>
        <v>902.50320889537193</v>
      </c>
      <c r="E73" s="72">
        <f>IFERROR(E7/$B59,0)</f>
        <v>918.4339747843394</v>
      </c>
      <c r="F73" s="72">
        <f t="shared" si="89"/>
        <v>0.36334610437670289</v>
      </c>
      <c r="G73" s="73">
        <f>IFERROR(up_RadSpec!$G$7*G7,".")*$B$73</f>
        <v>68.75</v>
      </c>
      <c r="H73" s="73">
        <f>IFERROR(up_RadSpec!$F$7*H7,".")*$B$73</f>
        <v>2.7700732533238313E-2</v>
      </c>
      <c r="I73" s="73">
        <f>IFERROR(up_RadSpec!$E$7*I7,".")*$B$73</f>
        <v>2.7220247384544254E-2</v>
      </c>
      <c r="J73" s="73">
        <f t="shared" si="8"/>
        <v>68.804920979917782</v>
      </c>
      <c r="K73" s="72">
        <f t="shared" ref="K73:O73" si="109">IFERROR(K7/$B59,0)</f>
        <v>918.4339747843394</v>
      </c>
      <c r="L73" s="72">
        <f t="shared" si="109"/>
        <v>1461.1153552330034</v>
      </c>
      <c r="M73" s="72">
        <f t="shared" si="109"/>
        <v>1070.4545454545457</v>
      </c>
      <c r="N73" s="72">
        <f t="shared" si="109"/>
        <v>984.71359678034878</v>
      </c>
      <c r="O73" s="72">
        <f t="shared" si="109"/>
        <v>2500.4236405305915</v>
      </c>
      <c r="P73" s="73">
        <f>IFERROR(up_RadSpec!$E$7*P7,".")*$B$73</f>
        <v>2.7220247384544254E-2</v>
      </c>
      <c r="Q73" s="73">
        <f>IFERROR(up_RadSpec!$K$7*Q7,".")*$B$73</f>
        <v>1.7110216459270095E-2</v>
      </c>
      <c r="R73" s="73">
        <f>IFERROR(up_RadSpec!$L$7*R7,".")*$B$73</f>
        <v>2.3354564755838639E-2</v>
      </c>
      <c r="S73" s="73">
        <f>IFERROR(up_RadSpec!$M$7*S7,".")*$B$73</f>
        <v>2.5388092620779082E-2</v>
      </c>
      <c r="T73" s="73">
        <f>IFERROR(up_RadSpec!$I$7*T7,".")*$B$73</f>
        <v>9.9983057249830604E-3</v>
      </c>
      <c r="U73" s="72">
        <f t="shared" ref="U73:V73" si="110">IFERROR(U7/$B59,0)</f>
        <v>2.9090909090909089E-3</v>
      </c>
      <c r="V73" s="72">
        <f t="shared" si="110"/>
        <v>15.927272727272728</v>
      </c>
      <c r="W73" s="72">
        <f t="shared" si="92"/>
        <v>2.908559665316422E-3</v>
      </c>
      <c r="X73" s="73">
        <f>IFERROR(up_RadSpec!$F$7*X7,".")*$B$73</f>
        <v>8593.75</v>
      </c>
      <c r="Y73" s="73">
        <f>IFERROR(up_RadSpec!$H$7*Y7,".")*$B$73</f>
        <v>1.5696347031963471</v>
      </c>
      <c r="Z73" s="73">
        <f t="shared" si="12"/>
        <v>8595.3196347031972</v>
      </c>
    </row>
    <row r="74" spans="1:26" x14ac:dyDescent="0.25">
      <c r="A74" s="71" t="s">
        <v>301</v>
      </c>
      <c r="B74" s="61">
        <v>1.9000000000000001E-8</v>
      </c>
      <c r="C74" s="72">
        <f>IFERROR(C12/$B60,0)</f>
        <v>19138755.980861243</v>
      </c>
      <c r="D74" s="72">
        <f>IFERROR(D12/$B60,0)</f>
        <v>47500168889.230095</v>
      </c>
      <c r="E74" s="72">
        <f>IFERROR(E12/$B60,0)</f>
        <v>37516872799.494446</v>
      </c>
      <c r="F74" s="72">
        <f t="shared" si="89"/>
        <v>19121297.145883542</v>
      </c>
      <c r="G74" s="73">
        <f>IFERROR(up_RadSpec!$G$12*G12,".")*$B$74</f>
        <v>1.3062500000000002E-6</v>
      </c>
      <c r="H74" s="73">
        <f>IFERROR(up_RadSpec!$F$12*H12,".")*$B$74</f>
        <v>5.2631391813152804E-10</v>
      </c>
      <c r="I74" s="73">
        <f>IFERROR(up_RadSpec!$E$12*I12,".")*$B$74</f>
        <v>6.6636684069086066E-10</v>
      </c>
      <c r="J74" s="73">
        <f t="shared" si="8"/>
        <v>1.3074426807588225E-6</v>
      </c>
      <c r="K74" s="72">
        <f t="shared" ref="K74:O74" si="111">IFERROR(K12/$B60,0)</f>
        <v>37516872799.494446</v>
      </c>
      <c r="L74" s="72">
        <f t="shared" si="111"/>
        <v>67307676010.623619</v>
      </c>
      <c r="M74" s="72">
        <f t="shared" si="111"/>
        <v>48803963634.823593</v>
      </c>
      <c r="N74" s="72">
        <f t="shared" si="111"/>
        <v>43100706650.789009</v>
      </c>
      <c r="O74" s="72">
        <f t="shared" si="111"/>
        <v>116189825212.38158</v>
      </c>
      <c r="P74" s="73">
        <f>IFERROR(up_RadSpec!$E$12*P12,".")*$B$74</f>
        <v>6.6636684069086066E-10</v>
      </c>
      <c r="Q74" s="73">
        <f>IFERROR(up_RadSpec!$K$12*Q12,".")*$B$74</f>
        <v>3.7142866136180497E-10</v>
      </c>
      <c r="R74" s="73">
        <f>IFERROR(up_RadSpec!$L$12*R12,".")*$B$74</f>
        <v>5.1225347570256548E-10</v>
      </c>
      <c r="S74" s="73">
        <f>IFERROR(up_RadSpec!$M$12*S12,".")*$B$74</f>
        <v>5.8003689365362998E-10</v>
      </c>
      <c r="T74" s="73">
        <f>IFERROR(up_RadSpec!$I$12*T12,".")*$B$74</f>
        <v>2.1516513992772502E-10</v>
      </c>
      <c r="U74" s="72">
        <f t="shared" ref="U74:V74" si="112">IFERROR(U12/$B60,0)</f>
        <v>153110.04784688994</v>
      </c>
      <c r="V74" s="72">
        <f t="shared" si="112"/>
        <v>838277511.96172249</v>
      </c>
      <c r="W74" s="72">
        <f t="shared" si="92"/>
        <v>153082.08764823273</v>
      </c>
      <c r="X74" s="73">
        <f>IFERROR(up_RadSpec!$F$12*X12,".")*$B$74</f>
        <v>1.6328125000000001E-4</v>
      </c>
      <c r="Y74" s="73">
        <f>IFERROR(up_RadSpec!$H$12*Y12,".")*$B$74</f>
        <v>2.9823059360730597E-8</v>
      </c>
      <c r="Z74" s="73">
        <f t="shared" si="12"/>
        <v>1.6331107305936075E-4</v>
      </c>
    </row>
    <row r="75" spans="1:26" x14ac:dyDescent="0.25">
      <c r="A75" s="71" t="s">
        <v>302</v>
      </c>
      <c r="B75" s="61">
        <v>1</v>
      </c>
      <c r="C75" s="72">
        <f>IFERROR(C18/$B61,0)</f>
        <v>0.36363636363636365</v>
      </c>
      <c r="D75" s="72">
        <f>IFERROR(D18/$B61,0)</f>
        <v>902.50320889537193</v>
      </c>
      <c r="E75" s="72">
        <f>IFERROR(E18/$B61,0)</f>
        <v>358.19104981705613</v>
      </c>
      <c r="F75" s="72">
        <f t="shared" si="89"/>
        <v>0.36312141316916596</v>
      </c>
      <c r="G75" s="73">
        <f>IFERROR(up_RadSpec!$G$18*G18,".")*$B$75</f>
        <v>68.75</v>
      </c>
      <c r="H75" s="73">
        <f>IFERROR(up_RadSpec!$F$18*H18,".")*$B$75</f>
        <v>2.7700732533238313E-2</v>
      </c>
      <c r="I75" s="73">
        <f>IFERROR(up_RadSpec!$E$18*I18,".")*$B$75</f>
        <v>6.9795155442238438E-2</v>
      </c>
      <c r="J75" s="73">
        <f t="shared" si="8"/>
        <v>68.847495887975469</v>
      </c>
      <c r="K75" s="72">
        <f t="shared" ref="K75:O75" si="113">IFERROR(K18/$B61,0)</f>
        <v>358.19104981705613</v>
      </c>
      <c r="L75" s="72">
        <f t="shared" si="113"/>
        <v>708.75611640484192</v>
      </c>
      <c r="M75" s="72">
        <f t="shared" si="113"/>
        <v>496.33877043552508</v>
      </c>
      <c r="N75" s="72">
        <f t="shared" si="113"/>
        <v>411.22563526890514</v>
      </c>
      <c r="O75" s="72">
        <f t="shared" si="113"/>
        <v>1204.7552447552446</v>
      </c>
      <c r="P75" s="73">
        <f>IFERROR(up_RadSpec!$E$18*P18,".")*$B$75</f>
        <v>6.9795155442238438E-2</v>
      </c>
      <c r="Q75" s="73">
        <f>IFERROR(up_RadSpec!$K$18*Q18,".")*$B$75</f>
        <v>3.5273064205515785E-2</v>
      </c>
      <c r="R75" s="73">
        <f>IFERROR(up_RadSpec!$L$18*R18,".")*$B$75</f>
        <v>5.0368823652569228E-2</v>
      </c>
      <c r="S75" s="73">
        <f>IFERROR(up_RadSpec!$M$18*S18,".")*$B$75</f>
        <v>6.0793875322612649E-2</v>
      </c>
      <c r="T75" s="73">
        <f>IFERROR(up_RadSpec!$I$18*T18,".")*$B$75</f>
        <v>2.0751102855816116E-2</v>
      </c>
      <c r="U75" s="72">
        <f t="shared" ref="U75:V75" si="114">IFERROR(U18/$B61,0)</f>
        <v>2.9090909090909089E-3</v>
      </c>
      <c r="V75" s="72">
        <f t="shared" si="114"/>
        <v>15.927272727272728</v>
      </c>
      <c r="W75" s="72">
        <f t="shared" si="92"/>
        <v>2.908559665316422E-3</v>
      </c>
      <c r="X75" s="73">
        <f>IFERROR(up_RadSpec!$F$18*X18,".")*$B$75</f>
        <v>8593.75</v>
      </c>
      <c r="Y75" s="73">
        <f>IFERROR(up_RadSpec!$H$18*Y18,".")*$B$75</f>
        <v>1.5696347031963471</v>
      </c>
      <c r="Z75" s="73">
        <f t="shared" si="12"/>
        <v>8595.3196347031972</v>
      </c>
    </row>
    <row r="76" spans="1:26" x14ac:dyDescent="0.25">
      <c r="A76" s="71" t="s">
        <v>303</v>
      </c>
      <c r="B76" s="61">
        <v>1.339E-6</v>
      </c>
      <c r="C76" s="72">
        <f>IFERROR(C27/$B62,0)</f>
        <v>271573.08710706769</v>
      </c>
      <c r="D76" s="72">
        <f>IFERROR(D27/$B62,0)</f>
        <v>674012852.05031514</v>
      </c>
      <c r="E76" s="72">
        <f>IFERROR(E27/$B62,0)</f>
        <v>439010035.30817378</v>
      </c>
      <c r="F76" s="72">
        <f t="shared" si="89"/>
        <v>271295.95202094049</v>
      </c>
      <c r="G76" s="73">
        <f>IFERROR(up_RadSpec!$G$27*G27,".")*$B$76</f>
        <v>9.2056250000000005E-5</v>
      </c>
      <c r="H76" s="73">
        <f>IFERROR(up_RadSpec!$F$27*H27,".")*$B$76</f>
        <v>3.7091280862006102E-8</v>
      </c>
      <c r="I76" s="73">
        <f>IFERROR(up_RadSpec!$E$27*I27,".")*$B$76</f>
        <v>5.6946306437962506E-8</v>
      </c>
      <c r="J76" s="73">
        <f t="shared" si="8"/>
        <v>9.2150287587299979E-5</v>
      </c>
      <c r="K76" s="72">
        <f t="shared" ref="K76:O76" si="115">IFERROR(K27/$B62,0)</f>
        <v>439010035.30817378</v>
      </c>
      <c r="L76" s="72">
        <f t="shared" si="115"/>
        <v>1302178659.358016</v>
      </c>
      <c r="M76" s="72">
        <f t="shared" si="115"/>
        <v>798333437.34491134</v>
      </c>
      <c r="N76" s="72">
        <f t="shared" si="115"/>
        <v>580756734.1122725</v>
      </c>
      <c r="O76" s="72">
        <f t="shared" si="115"/>
        <v>4073191979.429183</v>
      </c>
      <c r="P76" s="73">
        <f>IFERROR(up_RadSpec!$E$27*P27,".")*$B$76</f>
        <v>5.6946306437962506E-8</v>
      </c>
      <c r="Q76" s="73">
        <f>IFERROR(up_RadSpec!$K$27*Q27,".")*$B$76</f>
        <v>1.9198594463470308E-8</v>
      </c>
      <c r="R76" s="73">
        <f>IFERROR(up_RadSpec!$L$27*R27,".")*$B$76</f>
        <v>3.1315236003573555E-8</v>
      </c>
      <c r="S76" s="73">
        <f>IFERROR(up_RadSpec!$M$27*S27,".")*$B$76</f>
        <v>4.3047283882492144E-8</v>
      </c>
      <c r="T76" s="73">
        <f>IFERROR(up_RadSpec!$I$27*T27,".")*$B$76</f>
        <v>6.1376925335848031E-9</v>
      </c>
      <c r="U76" s="72">
        <f t="shared" ref="U76:V76" si="116">IFERROR(U27/$B62,0)</f>
        <v>2172.5846968565415</v>
      </c>
      <c r="V76" s="72">
        <f t="shared" si="116"/>
        <v>11894901.215289565</v>
      </c>
      <c r="W76" s="72">
        <f t="shared" si="92"/>
        <v>2172.1879501989711</v>
      </c>
      <c r="X76" s="73">
        <f>IFERROR(up_RadSpec!$F$27*X27,".")*$B$76</f>
        <v>1.1507031250000001E-2</v>
      </c>
      <c r="Y76" s="73">
        <f>IFERROR(up_RadSpec!$H$27*Y27,".")*$B$76</f>
        <v>2.1017408675799087E-6</v>
      </c>
      <c r="Z76" s="73">
        <f t="shared" si="12"/>
        <v>1.1509132990867581E-2</v>
      </c>
    </row>
  </sheetData>
  <sheetProtection algorithmName="SHA-512" hashValue="ml6bIbeH7rlu4aO8VpCxTfEC2nu5AFaIcc6rWP9+oo43mWgk/DFTZHZt7KxUGxsJjYTtA1hKBwr0huiUeZmrKg==" saltValue="TRlaLrZZ8CSvVBvuL3U+Dg==" spinCount="100000" sheet="1" objects="1" scenarios="1" formatColumns="0" formatRows="0" autoFilter="0"/>
  <autoFilter ref="A1:Z76"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9" tint="-0.499984740745262"/>
  </sheetPr>
  <dimension ref="A1:Z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3.5703125" style="2" bestFit="1" customWidth="1"/>
    <col min="12" max="13" width="15.42578125" style="2" bestFit="1" customWidth="1"/>
    <col min="14" max="14" width="16.42578125" style="2" bestFit="1" customWidth="1"/>
    <col min="15" max="15" width="13.85546875" style="2" bestFit="1" customWidth="1"/>
    <col min="16" max="16" width="13.140625" style="2" bestFit="1" customWidth="1"/>
    <col min="17" max="18" width="14.85546875" style="2" bestFit="1" customWidth="1"/>
    <col min="19" max="19" width="16" style="2" bestFit="1" customWidth="1"/>
    <col min="20" max="20" width="13.5703125" style="2" bestFit="1" customWidth="1"/>
    <col min="21" max="21" width="13.85546875" style="2" bestFit="1" customWidth="1"/>
    <col min="22" max="22" width="14.140625" style="2" bestFit="1" customWidth="1"/>
    <col min="23" max="23" width="13.28515625" style="2" bestFit="1" customWidth="1"/>
    <col min="24" max="24" width="13.42578125" style="2" bestFit="1" customWidth="1"/>
    <col min="25" max="25" width="13.85546875" style="2" bestFit="1" customWidth="1"/>
    <col min="26" max="26" width="13.7109375" style="2" bestFit="1" customWidth="1"/>
    <col min="27" max="16384" width="9.140625" style="2"/>
  </cols>
  <sheetData>
    <row r="1" spans="1:26" x14ac:dyDescent="0.25">
      <c r="A1" s="57" t="s">
        <v>39</v>
      </c>
      <c r="B1" s="57" t="s">
        <v>260</v>
      </c>
      <c r="C1" s="58" t="s">
        <v>397</v>
      </c>
      <c r="D1" s="58" t="s">
        <v>398</v>
      </c>
      <c r="E1" s="58" t="s">
        <v>399</v>
      </c>
      <c r="F1" s="58" t="s">
        <v>400</v>
      </c>
      <c r="G1" s="59" t="s">
        <v>351</v>
      </c>
      <c r="H1" s="59" t="s">
        <v>352</v>
      </c>
      <c r="I1" s="59" t="s">
        <v>353</v>
      </c>
      <c r="J1" s="60" t="s">
        <v>383</v>
      </c>
      <c r="K1" s="58" t="s">
        <v>401</v>
      </c>
      <c r="L1" s="61" t="s">
        <v>402</v>
      </c>
      <c r="M1" s="61" t="s">
        <v>403</v>
      </c>
      <c r="N1" s="61" t="s">
        <v>404</v>
      </c>
      <c r="O1" s="61" t="s">
        <v>405</v>
      </c>
      <c r="P1" s="62" t="s">
        <v>361</v>
      </c>
      <c r="Q1" s="62" t="s">
        <v>362</v>
      </c>
      <c r="R1" s="62" t="s">
        <v>363</v>
      </c>
      <c r="S1" s="62" t="s">
        <v>364</v>
      </c>
      <c r="T1" s="62" t="s">
        <v>365</v>
      </c>
      <c r="U1" s="61" t="s">
        <v>406</v>
      </c>
      <c r="V1" s="61" t="s">
        <v>407</v>
      </c>
      <c r="W1" s="61" t="s">
        <v>408</v>
      </c>
      <c r="X1" s="62" t="s">
        <v>366</v>
      </c>
      <c r="Y1" s="62" t="s">
        <v>367</v>
      </c>
      <c r="Z1" s="63" t="s">
        <v>395</v>
      </c>
    </row>
    <row r="2" spans="1:26" x14ac:dyDescent="0.25">
      <c r="A2" s="64" t="s">
        <v>0</v>
      </c>
      <c r="B2" s="61" t="s">
        <v>274</v>
      </c>
      <c r="C2" s="58">
        <f>IFERROR((s_DL/(up_RadSpec!G2*s_EF_w*s_ED_com*s_IRS_w*(1/1000)))*1,".")</f>
        <v>0.36363636363636365</v>
      </c>
      <c r="D2" s="58">
        <f>IFERROR(IF(A2="H-3",(s_DL/(up_RadSpec!F2*s_EF_w*s_ED_com*(s_ET_w_o+s_ET_w_i)*(1/24)*s_IRA_w*(1/17)*1000))*1,(s_DL/(up_RadSpec!F2*s_EF_w*s_ED_com*(s_ET_w_o+s_ET_w_i)*(1/24)*s_IRA_w*(1/s_PEF_wind)*1000))*1),".")</f>
        <v>902.50320889537193</v>
      </c>
      <c r="E2" s="58">
        <f>IFERROR((s_DL/(up_RadSpec!E2*s_EF_w*(1/365)*s_ED_com*up_RadSpec!O2*(s_ET_w_o+s_ET_w_i)*(1/24)*up_RadSpec!T2))*1,".")</f>
        <v>1690.9254955570748</v>
      </c>
      <c r="F2" s="5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0.36341178553811321</v>
      </c>
      <c r="G2" s="65">
        <f t="shared" ref="G2:G30" si="1">s_C*s_EF_w*s_ED_com*s_IRS_w*(1/1000)*1</f>
        <v>13.75</v>
      </c>
      <c r="H2" s="65">
        <f t="shared" ref="H2:H30" si="2">s_C*s_EF_w*s_ED_com*(s_ET_w_o+s_ET_w_i)*(1/24)*s_IRA_w*(1/s_PEF_wind)*1000*1</f>
        <v>5.5401465066476623E-3</v>
      </c>
      <c r="I2" s="65">
        <f>s_C*s_EF_w*(1/365)*s_ED_com*(s_ET_w_o+s_ET_w_i)*(1/24)*up_RadSpec!T2*up_RadSpec!O2*1</f>
        <v>2.9569605598458088E-3</v>
      </c>
      <c r="J2" s="58"/>
      <c r="K2" s="58">
        <f>IFERROR((s_DL/(up_RadSpec!E2*s_EF_w*(1/365)*s_ED_com*up_RadSpec!O2*(s_ET_w_o+s_ET_w_i)*(1/24)*up_RadSpec!T2))*1,".")</f>
        <v>1690.9254955570748</v>
      </c>
      <c r="L2" s="58">
        <f>IFERROR((s_DL/(up_RadSpec!K2*s_EF_w*(1/365)*s_ED_com*up_RadSpec!P2*(s_ET_w_o+s_ET_w_i)*(1/24)*up_RadSpec!U2))*1,".")</f>
        <v>3418.9433603046168</v>
      </c>
      <c r="M2" s="58">
        <f>IFERROR((s_DL/(up_RadSpec!L2*s_EF_w*(1/365)*s_ED_com*up_RadSpec!Q2*(s_ET_w_o+s_ET_w_i)*(1/24)*up_RadSpec!V2))*1,".")</f>
        <v>2322.1070518266774</v>
      </c>
      <c r="N2" s="58">
        <f>IFERROR((s_DL/(up_RadSpec!M2*s_EF_w*(1/365)*s_ED_com*up_RadSpec!R2*(s_ET_w_o+s_ET_w_i)*(1/24)*up_RadSpec!W2))*1,".")</f>
        <v>1930.1841948900772</v>
      </c>
      <c r="O2" s="58">
        <f>IFERROR((s_DL/(up_RadSpec!I2*s_EF_w*(1/365)*s_ED_com*up_RadSpec!N2*(s_ET_w_o+s_ET_w_i)*(1/24)*up_RadSpec!S2))*1,".")</f>
        <v>27055.190009399761</v>
      </c>
      <c r="P2" s="65">
        <f>s_C*s_EF_w*(1/365)*s_ED_com*(s_ET_w_o+s_ET_w_i)*(1/24)*up_RadSpec!T2*up_RadSpec!O2*1</f>
        <v>2.9569605598458088E-3</v>
      </c>
      <c r="Q2" s="65">
        <f>s_C*s_EF_w*(1/365)*s_ED_com*(s_ET_w_o+s_ET_w_i)*(1/24)*up_RadSpec!U2*up_RadSpec!P2*1</f>
        <v>1.4624401381000114E-3</v>
      </c>
      <c r="R2" s="65">
        <f>s_C*s_EF_w*(1/365)*s_ED_com*(s_ET_w_o+s_ET_w_i)*(1/24)*up_RadSpec!V2*up_RadSpec!Q2*1</f>
        <v>2.1532168364360154E-3</v>
      </c>
      <c r="S2" s="65">
        <f>s_C*s_EF_w*(1/365)*s_ED_com*(s_ET_w_o+s_ET_w_i)*(1/24)*up_RadSpec!W2*up_RadSpec!R2*1</f>
        <v>2.5904263506233653E-3</v>
      </c>
      <c r="T2" s="65">
        <f>s_C*s_EF_w*(1/365)*s_ED_com*(s_ET_w_o+s_ET_w_i)*(1/24)*up_RadSpec!S2*up_RadSpec!N2*1</f>
        <v>1.8480742505459595E-4</v>
      </c>
      <c r="U2" s="58">
        <f>IFERROR(s_DL/(up_RadSpec!F2*s_EF_w*s_ED_com*(s_ET_w_o+s_ET_w_i)*(1/24)*s_IRA_w),".")</f>
        <v>2.9090909090909089E-3</v>
      </c>
      <c r="V2" s="58">
        <f>IFERROR(s_DL/(up_RadSpec!H2*s_EF_w*(1/365)*s_ED_com*(s_ET_w_o+s_ET_w_i)*(1/24)*s_GSF_a),".")</f>
        <v>15.927272727272728</v>
      </c>
      <c r="W2" s="58">
        <f t="shared" ref="W2" si="3">IFERROR(IF(AND(ISNUMBER(U2),ISNUMBER(V2)),1/((1/U2)+(1/V2)),IF(AND(ISNUMBER(U2),NOT(ISNUMBER(V2))),1/((1/U2)),IF(AND(NOT(ISNUMBER(U2)),ISNUMBER(V2)),1/((1/V2)),IF(AND(NOT(ISNUMBER(U2)),NOT(ISNUMBER(V2))),".")))),".")</f>
        <v>2.908559665316422E-3</v>
      </c>
      <c r="X2" s="65">
        <f t="shared" ref="X2:X30" si="4">s_C*s_EF_w*s_ED_com*(s_ET_w_o+s_ET_w_i)*(1/24)*s_IRA_w*1</f>
        <v>1718.75</v>
      </c>
      <c r="Y2" s="65">
        <f t="shared" ref="Y2:Y30" si="5">s_C*s_EF_w*(1/365)*s_ED_com*(s_ET_w_o+s_ET_w_i)*(1/24)*s_GSF_a*1</f>
        <v>0.3139269406392694</v>
      </c>
      <c r="Z2" s="58"/>
    </row>
    <row r="3" spans="1:26" x14ac:dyDescent="0.25">
      <c r="A3" s="66" t="s">
        <v>1</v>
      </c>
      <c r="B3" s="61" t="s">
        <v>261</v>
      </c>
      <c r="C3" s="58">
        <f>IFERROR((s_DL/(up_RadSpec!G3*s_EF_w*s_ED_com*s_IRS_w*(1/1000)))*1,".")</f>
        <v>0.36363636363636365</v>
      </c>
      <c r="D3" s="58">
        <f>IFERROR(IF(A3="H-3",(s_DL/(up_RadSpec!F3*s_EF_w*s_ED_com*(s_ET_w_o+s_ET_w_i)*(1/24)*s_IRA_w*(1/17)*1000))*1,(s_DL/(up_RadSpec!F3*s_EF_w*s_ED_com*(s_ET_w_o+s_ET_w_i)*(1/24)*s_IRA_w*(1/s_PEF_wind)*1000))*1),".")</f>
        <v>902.50320889537193</v>
      </c>
      <c r="E3" s="58">
        <f>IFERROR((s_DL/(up_RadSpec!E3*s_EF_w*(1/365)*s_ED_com*up_RadSpec!O3*(s_ET_w_o+s_ET_w_i)*(1/24)*up_RadSpec!T3))*1,".")</f>
        <v>221844.15584415593</v>
      </c>
      <c r="F3" s="58">
        <f t="shared" si="0"/>
        <v>0.36348931080125585</v>
      </c>
      <c r="G3" s="65">
        <f t="shared" si="1"/>
        <v>13.75</v>
      </c>
      <c r="H3" s="65">
        <f t="shared" si="2"/>
        <v>5.5401465066476623E-3</v>
      </c>
      <c r="I3" s="65">
        <f>s_C*s_EF_w*(1/365)*s_ED_com*(s_ET_w_o+s_ET_w_i)*(1/24)*up_RadSpec!T3*up_RadSpec!O3*1</f>
        <v>2.2538344456152668E-5</v>
      </c>
      <c r="J3" s="58"/>
      <c r="K3" s="58">
        <f>IFERROR((s_DL/(up_RadSpec!E3*s_EF_w*(1/365)*s_ED_com*up_RadSpec!O3*(s_ET_w_o+s_ET_w_i)*(1/24)*up_RadSpec!T3))*1,".")</f>
        <v>221844.15584415593</v>
      </c>
      <c r="L3" s="58">
        <f>IFERROR((s_DL/(up_RadSpec!K3*s_EF_w*(1/365)*s_ED_com*up_RadSpec!P3*(s_ET_w_o+s_ET_w_i)*(1/24)*up_RadSpec!U3))*1,".")</f>
        <v>311061.75132324267</v>
      </c>
      <c r="M3" s="58">
        <f>IFERROR((s_DL/(up_RadSpec!L3*s_EF_w*(1/365)*s_ED_com*up_RadSpec!Q3*(s_ET_w_o+s_ET_w_i)*(1/24)*up_RadSpec!V3))*1,".")</f>
        <v>235829.23154193873</v>
      </c>
      <c r="N3" s="58">
        <f>IFERROR((s_DL/(up_RadSpec!M3*s_EF_w*(1/365)*s_ED_com*up_RadSpec!R3*(s_ET_w_o+s_ET_w_i)*(1/24)*up_RadSpec!W3))*1,".")</f>
        <v>243096.83536802168</v>
      </c>
      <c r="O3" s="58">
        <f>IFERROR((s_DL/(up_RadSpec!I3*s_EF_w*(1/365)*s_ED_com*up_RadSpec!N3*(s_ET_w_o+s_ET_w_i)*(1/24)*up_RadSpec!S3))*1,".")</f>
        <v>482281.85429946438</v>
      </c>
      <c r="P3" s="65">
        <f>s_C*s_EF_w*(1/365)*s_ED_com*(s_ET_w_o+s_ET_w_i)*(1/24)*up_RadSpec!T3*up_RadSpec!O3*1</f>
        <v>2.2538344456152668E-5</v>
      </c>
      <c r="Q3" s="65">
        <f>s_C*s_EF_w*(1/365)*s_ED_com*(s_ET_w_o+s_ET_w_i)*(1/24)*up_RadSpec!U3*up_RadSpec!P3*1</f>
        <v>1.6073978812021164E-5</v>
      </c>
      <c r="R3" s="65">
        <f>s_C*s_EF_w*(1/365)*s_ED_com*(s_ET_w_o+s_ET_w_i)*(1/24)*up_RadSpec!V3*up_RadSpec!Q3*1</f>
        <v>2.120178218496558E-5</v>
      </c>
      <c r="S3" s="65">
        <f>s_C*s_EF_w*(1/365)*s_ED_com*(s_ET_w_o+s_ET_w_i)*(1/24)*up_RadSpec!W3*up_RadSpec!R3*1</f>
        <v>2.0567935376166264E-5</v>
      </c>
      <c r="T3" s="65">
        <f>s_C*s_EF_w*(1/365)*s_ED_com*(s_ET_w_o+s_ET_w_i)*(1/24)*up_RadSpec!S3*up_RadSpec!N3*1</f>
        <v>1.036738155380679E-5</v>
      </c>
      <c r="U3" s="58">
        <f>IFERROR(s_DL/(up_RadSpec!F3*s_EF_w*s_ED_com*(s_ET_w_o+s_ET_w_i)*(1/24)*s_IRA_w),".")</f>
        <v>2.9090909090909089E-3</v>
      </c>
      <c r="V3" s="58">
        <f>IFERROR(s_DL/(up_RadSpec!H3*s_EF_w*(1/365)*s_ED_com*(s_ET_w_o+s_ET_w_i)*(1/24)*s_GSF_a),".")</f>
        <v>15.927272727272728</v>
      </c>
      <c r="W3" s="58">
        <f>IFERROR(IF(AND(ISNUMBER(U3),ISNUMBER(V3)),1/((1/U3)+(1/V3)),IF(AND(ISNUMBER(U3),NOT(ISNUMBER(V3))),1/((1/U3)),IF(AND(NOT(ISNUMBER(U3)),ISNUMBER(V3)),1/((1/V3)),IF(AND(NOT(ISNUMBER(U3)),NOT(ISNUMBER(V3))),".")))),".")</f>
        <v>2.908559665316422E-3</v>
      </c>
      <c r="X3" s="65">
        <f t="shared" si="4"/>
        <v>1718.75</v>
      </c>
      <c r="Y3" s="65">
        <f t="shared" si="5"/>
        <v>0.3139269406392694</v>
      </c>
      <c r="Z3" s="61"/>
    </row>
    <row r="4" spans="1:26" x14ac:dyDescent="0.25">
      <c r="A4" s="64" t="s">
        <v>2</v>
      </c>
      <c r="B4" s="61" t="s">
        <v>274</v>
      </c>
      <c r="C4" s="58">
        <f>IFERROR((s_DL/(up_RadSpec!G4*s_EF_w*s_ED_com*s_IRS_w*(1/1000)))*1,".")</f>
        <v>0.36363636363636365</v>
      </c>
      <c r="D4" s="58">
        <f>IFERROR(IF(A4="H-3",(s_DL/(up_RadSpec!F4*s_EF_w*s_ED_com*(s_ET_w_o+s_ET_w_i)*(1/24)*s_IRA_w*(1/17)*1000))*1,(s_DL/(up_RadSpec!F4*s_EF_w*s_ED_com*(s_ET_w_o+s_ET_w_i)*(1/24)*s_IRA_w*(1/s_PEF_wind)*1000))*1),".")</f>
        <v>902.50320889537193</v>
      </c>
      <c r="E4" s="58">
        <f>IFERROR((s_DL/(up_RadSpec!E4*s_EF_w*(1/365)*s_ED_com*up_RadSpec!O4*(s_ET_w_o+s_ET_w_i)*(1/24)*up_RadSpec!T4))*1,".")</f>
        <v>825.85858585858614</v>
      </c>
      <c r="F4" s="58">
        <f t="shared" si="0"/>
        <v>0.36332999184912701</v>
      </c>
      <c r="G4" s="65">
        <f t="shared" si="1"/>
        <v>13.75</v>
      </c>
      <c r="H4" s="65">
        <f t="shared" si="2"/>
        <v>5.5401465066476623E-3</v>
      </c>
      <c r="I4" s="65">
        <f>s_C*s_EF_w*(1/365)*s_ED_com*(s_ET_w_o+s_ET_w_i)*(1/24)*up_RadSpec!T4*up_RadSpec!O4*1</f>
        <v>6.0543052837573373E-3</v>
      </c>
      <c r="J4" s="58"/>
      <c r="K4" s="58">
        <f>IFERROR((s_DL/(up_RadSpec!E4*s_EF_w*(1/365)*s_ED_com*up_RadSpec!O4*(s_ET_w_o+s_ET_w_i)*(1/24)*up_RadSpec!T4))*1,".")</f>
        <v>825.85858585858614</v>
      </c>
      <c r="L4" s="58">
        <f>IFERROR((s_DL/(up_RadSpec!K4*s_EF_w*(1/365)*s_ED_com*up_RadSpec!P4*(s_ET_w_o+s_ET_w_i)*(1/24)*up_RadSpec!U4))*1,".")</f>
        <v>1347.6923076923078</v>
      </c>
      <c r="M4" s="58">
        <f>IFERROR((s_DL/(up_RadSpec!L4*s_EF_w*(1/365)*s_ED_com*up_RadSpec!Q4*(s_ET_w_o+s_ET_w_i)*(1/24)*up_RadSpec!V4))*1,".")</f>
        <v>969.48616600790467</v>
      </c>
      <c r="N4" s="58">
        <f>IFERROR((s_DL/(up_RadSpec!M4*s_EF_w*(1/365)*s_ED_com*up_RadSpec!R4*(s_ET_w_o+s_ET_w_i)*(1/24)*up_RadSpec!W4))*1,".")</f>
        <v>843.93416567329632</v>
      </c>
      <c r="O4" s="58">
        <f>IFERROR((s_DL/(up_RadSpec!I4*s_EF_w*(1/365)*s_ED_com*up_RadSpec!N4*(s_ET_w_o+s_ET_w_i)*(1/24)*up_RadSpec!S4))*1,".")</f>
        <v>2488.8664733324913</v>
      </c>
      <c r="P4" s="65">
        <f>s_C*s_EF_w*(1/365)*s_ED_com*(s_ET_w_o+s_ET_w_i)*(1/24)*up_RadSpec!T4*up_RadSpec!O4*1</f>
        <v>6.0543052837573373E-3</v>
      </c>
      <c r="Q4" s="65">
        <f>s_C*s_EF_w*(1/365)*s_ED_com*(s_ET_w_o+s_ET_w_i)*(1/24)*up_RadSpec!U4*up_RadSpec!P4*1</f>
        <v>3.7100456621004555E-3</v>
      </c>
      <c r="R4" s="65">
        <f>s_C*s_EF_w*(1/365)*s_ED_com*(s_ET_w_o+s_ET_w_i)*(1/24)*up_RadSpec!V4*up_RadSpec!Q4*1</f>
        <v>5.1573711676451417E-3</v>
      </c>
      <c r="S4" s="65">
        <f>s_C*s_EF_w*(1/365)*s_ED_com*(s_ET_w_o+s_ET_w_i)*(1/24)*up_RadSpec!W4*up_RadSpec!R4*1</f>
        <v>5.92463275380132E-3</v>
      </c>
      <c r="T4" s="65">
        <f>s_C*s_EF_w*(1/365)*s_ED_com*(s_ET_w_o+s_ET_w_i)*(1/24)*up_RadSpec!S4*up_RadSpec!N4*1</f>
        <v>2.0089466645051481E-3</v>
      </c>
      <c r="U4" s="58">
        <f>IFERROR(s_DL/(up_RadSpec!F4*s_EF_w*s_ED_com*(s_ET_w_o+s_ET_w_i)*(1/24)*s_IRA_w),".")</f>
        <v>2.9090909090909089E-3</v>
      </c>
      <c r="V4" s="58">
        <f>IFERROR(s_DL/(up_RadSpec!H4*s_EF_w*(1/365)*s_ED_com*(s_ET_w_o+s_ET_w_i)*(1/24)*s_GSF_a),".")</f>
        <v>15.927272727272728</v>
      </c>
      <c r="W4" s="58">
        <f t="shared" ref="W4:W30" si="6">IFERROR(IF(AND(ISNUMBER(U4),ISNUMBER(V4)),1/((1/U4)+(1/V4)),IF(AND(ISNUMBER(U4),NOT(ISNUMBER(V4))),1/((1/U4)),IF(AND(NOT(ISNUMBER(U4)),ISNUMBER(V4)),1/((1/V4)),IF(AND(NOT(ISNUMBER(U4)),NOT(ISNUMBER(V4))),".")))),".")</f>
        <v>2.908559665316422E-3</v>
      </c>
      <c r="X4" s="65">
        <f t="shared" si="4"/>
        <v>1718.75</v>
      </c>
      <c r="Y4" s="65">
        <f t="shared" si="5"/>
        <v>0.3139269406392694</v>
      </c>
      <c r="Z4" s="61"/>
    </row>
    <row r="5" spans="1:26" x14ac:dyDescent="0.25">
      <c r="A5" s="64" t="s">
        <v>3</v>
      </c>
      <c r="B5" s="61" t="s">
        <v>274</v>
      </c>
      <c r="C5" s="58">
        <f>IFERROR((s_DL/(up_RadSpec!G5*s_EF_w*s_ED_com*s_IRS_w*(1/1000)))*1,".")</f>
        <v>0.36363636363636365</v>
      </c>
      <c r="D5" s="58">
        <f>IFERROR(IF(A5="H-3",(s_DL/(up_RadSpec!F5*s_EF_w*s_ED_com*(s_ET_w_o+s_ET_w_i)*(1/24)*s_IRA_w*(1/17)*1000))*1,(s_DL/(up_RadSpec!F5*s_EF_w*s_ED_com*(s_ET_w_o+s_ET_w_i)*(1/24)*s_IRA_w*(1/s_PEF_wind)*1000))*1),".")</f>
        <v>902.50320889537193</v>
      </c>
      <c r="E5" s="58" t="str">
        <f>IFERROR((s_DL/(up_RadSpec!E5*s_EF_w*(1/365)*s_ED_com*up_RadSpec!O5*(s_ET_w_o+s_ET_w_i)*(1/24)*up_RadSpec!T5))*1,".")</f>
        <v>.</v>
      </c>
      <c r="F5" s="58">
        <f t="shared" si="0"/>
        <v>0.36348990637563572</v>
      </c>
      <c r="G5" s="65">
        <f t="shared" si="1"/>
        <v>13.75</v>
      </c>
      <c r="H5" s="65">
        <f t="shared" si="2"/>
        <v>5.5401465066476623E-3</v>
      </c>
      <c r="I5" s="65">
        <f>s_C*s_EF_w*(1/365)*s_ED_com*(s_ET_w_o+s_ET_w_i)*(1/24)*up_RadSpec!T5*up_RadSpec!O5*1</f>
        <v>0</v>
      </c>
      <c r="J5" s="58"/>
      <c r="K5" s="58" t="str">
        <f>IFERROR((s_DL/(up_RadSpec!E5*s_EF_w*(1/365)*s_ED_com*up_RadSpec!O5*(s_ET_w_o+s_ET_w_i)*(1/24)*up_RadSpec!T5))*1,".")</f>
        <v>.</v>
      </c>
      <c r="L5" s="58" t="str">
        <f>IFERROR((s_DL/(up_RadSpec!K5*s_EF_w*(1/365)*s_ED_com*up_RadSpec!P5*(s_ET_w_o+s_ET_w_i)*(1/24)*up_RadSpec!U5))*1,".")</f>
        <v>.</v>
      </c>
      <c r="M5" s="58" t="str">
        <f>IFERROR((s_DL/(up_RadSpec!L5*s_EF_w*(1/365)*s_ED_com*up_RadSpec!Q5*(s_ET_w_o+s_ET_w_i)*(1/24)*up_RadSpec!V5))*1,".")</f>
        <v>.</v>
      </c>
      <c r="N5" s="58" t="str">
        <f>IFERROR((s_DL/(up_RadSpec!M5*s_EF_w*(1/365)*s_ED_com*up_RadSpec!R5*(s_ET_w_o+s_ET_w_i)*(1/24)*up_RadSpec!W5))*1,".")</f>
        <v>.</v>
      </c>
      <c r="O5" s="58" t="str">
        <f>IFERROR((s_DL/(up_RadSpec!I5*s_EF_w*(1/365)*s_ED_com*up_RadSpec!N5*(s_ET_w_o+s_ET_w_i)*(1/24)*up_RadSpec!S5))*1,".")</f>
        <v>.</v>
      </c>
      <c r="P5" s="65">
        <f>s_C*s_EF_w*(1/365)*s_ED_com*(s_ET_w_o+s_ET_w_i)*(1/24)*up_RadSpec!T5*up_RadSpec!O5*1</f>
        <v>0</v>
      </c>
      <c r="Q5" s="65">
        <f>s_C*s_EF_w*(1/365)*s_ED_com*(s_ET_w_o+s_ET_w_i)*(1/24)*up_RadSpec!U5*up_RadSpec!P5*1</f>
        <v>0</v>
      </c>
      <c r="R5" s="65">
        <f>s_C*s_EF_w*(1/365)*s_ED_com*(s_ET_w_o+s_ET_w_i)*(1/24)*up_RadSpec!V5*up_RadSpec!Q5*1</f>
        <v>0</v>
      </c>
      <c r="S5" s="65">
        <f>s_C*s_EF_w*(1/365)*s_ED_com*(s_ET_w_o+s_ET_w_i)*(1/24)*up_RadSpec!W5*up_RadSpec!R5*1</f>
        <v>0</v>
      </c>
      <c r="T5" s="65">
        <f>s_C*s_EF_w*(1/365)*s_ED_com*(s_ET_w_o+s_ET_w_i)*(1/24)*up_RadSpec!S5*up_RadSpec!N5*1</f>
        <v>0</v>
      </c>
      <c r="U5" s="58">
        <f>IFERROR(s_DL/(up_RadSpec!F5*s_EF_w*s_ED_com*(s_ET_w_o+s_ET_w_i)*(1/24)*s_IRA_w),".")</f>
        <v>2.9090909090909089E-3</v>
      </c>
      <c r="V5" s="58">
        <f>IFERROR(s_DL/(up_RadSpec!H5*s_EF_w*(1/365)*s_ED_com*(s_ET_w_o+s_ET_w_i)*(1/24)*s_GSF_a),".")</f>
        <v>15.927272727272728</v>
      </c>
      <c r="W5" s="58">
        <f t="shared" si="6"/>
        <v>2.908559665316422E-3</v>
      </c>
      <c r="X5" s="65">
        <f t="shared" si="4"/>
        <v>1718.75</v>
      </c>
      <c r="Y5" s="65">
        <f t="shared" si="5"/>
        <v>0.3139269406392694</v>
      </c>
      <c r="Z5" s="61"/>
    </row>
    <row r="6" spans="1:26" x14ac:dyDescent="0.25">
      <c r="A6" s="64" t="s">
        <v>4</v>
      </c>
      <c r="B6" s="61" t="s">
        <v>274</v>
      </c>
      <c r="C6" s="58">
        <f>IFERROR((s_DL/(up_RadSpec!G6*s_EF_w*s_ED_com*s_IRS_w*(1/1000)))*1,".")</f>
        <v>0.36363636363636365</v>
      </c>
      <c r="D6" s="58">
        <f>IFERROR(IF(A6="H-3",(s_DL/(up_RadSpec!F6*s_EF_w*s_ED_com*(s_ET_w_o+s_ET_w_i)*(1/24)*s_IRA_w*(1/17)*1000))*1,(s_DL/(up_RadSpec!F6*s_EF_w*s_ED_com*(s_ET_w_o+s_ET_w_i)*(1/24)*s_IRA_w*(1/s_PEF_wind)*1000))*1),".")</f>
        <v>902.50320889537193</v>
      </c>
      <c r="E6" s="58">
        <f>IFERROR((s_DL/(up_RadSpec!E6*s_EF_w*(1/365)*s_ED_com*up_RadSpec!O6*(s_ET_w_o+s_ET_w_i)*(1/24)*up_RadSpec!T6))*1,".")</f>
        <v>424.46729275997552</v>
      </c>
      <c r="F6" s="58">
        <f t="shared" si="0"/>
        <v>0.36317890040001477</v>
      </c>
      <c r="G6" s="65">
        <f t="shared" si="1"/>
        <v>13.75</v>
      </c>
      <c r="H6" s="65">
        <f t="shared" si="2"/>
        <v>5.5401465066476623E-3</v>
      </c>
      <c r="I6" s="65">
        <f>s_C*s_EF_w*(1/365)*s_ED_com*(s_ET_w_o+s_ET_w_i)*(1/24)*up_RadSpec!T6*up_RadSpec!O6*1</f>
        <v>1.177947061006503E-2</v>
      </c>
      <c r="J6" s="58"/>
      <c r="K6" s="58">
        <f>IFERROR((s_DL/(up_RadSpec!E6*s_EF_w*(1/365)*s_ED_com*up_RadSpec!O6*(s_ET_w_o+s_ET_w_i)*(1/24)*up_RadSpec!T6))*1,".")</f>
        <v>424.46729275997552</v>
      </c>
      <c r="L6" s="58">
        <f>IFERROR((s_DL/(up_RadSpec!K6*s_EF_w*(1/365)*s_ED_com*up_RadSpec!P6*(s_ET_w_o+s_ET_w_i)*(1/24)*up_RadSpec!U6))*1,".")</f>
        <v>792.40991044492478</v>
      </c>
      <c r="M6" s="58">
        <f>IFERROR((s_DL/(up_RadSpec!L6*s_EF_w*(1/365)*s_ED_com*up_RadSpec!Q6*(s_ET_w_o+s_ET_w_i)*(1/24)*up_RadSpec!V6))*1,".")</f>
        <v>559.96573198457963</v>
      </c>
      <c r="N6" s="58">
        <f>IFERROR((s_DL/(up_RadSpec!M6*s_EF_w*(1/365)*s_ED_com*up_RadSpec!R6*(s_ET_w_o+s_ET_w_i)*(1/24)*up_RadSpec!W6))*1,".")</f>
        <v>463.07070707070687</v>
      </c>
      <c r="O6" s="58">
        <f>IFERROR((s_DL/(up_RadSpec!I6*s_EF_w*(1/365)*s_ED_com*up_RadSpec!N6*(s_ET_w_o+s_ET_w_i)*(1/24)*up_RadSpec!S6))*1,".")</f>
        <v>1331.0541310541319</v>
      </c>
      <c r="P6" s="65">
        <f>s_C*s_EF_w*(1/365)*s_ED_com*(s_ET_w_o+s_ET_w_i)*(1/24)*up_RadSpec!T6*up_RadSpec!O6*1</f>
        <v>1.177947061006503E-2</v>
      </c>
      <c r="Q6" s="65">
        <f>s_C*s_EF_w*(1/365)*s_ED_com*(s_ET_w_o+s_ET_w_i)*(1/24)*up_RadSpec!U6*up_RadSpec!P6*1</f>
        <v>6.3098655558113661E-3</v>
      </c>
      <c r="R6" s="65">
        <f>s_C*s_EF_w*(1/365)*s_ED_com*(s_ET_w_o+s_ET_w_i)*(1/24)*up_RadSpec!V6*up_RadSpec!Q6*1</f>
        <v>8.9291178270489088E-3</v>
      </c>
      <c r="S6" s="65">
        <f>s_C*s_EF_w*(1/365)*s_ED_com*(s_ET_w_o+s_ET_w_i)*(1/24)*up_RadSpec!W6*up_RadSpec!R6*1</f>
        <v>1.0797487130267869E-2</v>
      </c>
      <c r="T6" s="65">
        <f>s_C*s_EF_w*(1/365)*s_ED_com*(s_ET_w_o+s_ET_w_i)*(1/24)*up_RadSpec!S6*up_RadSpec!N6*1</f>
        <v>3.7564212328767108E-3</v>
      </c>
      <c r="U6" s="58">
        <f>IFERROR(s_DL/(up_RadSpec!F6*s_EF_w*s_ED_com*(s_ET_w_o+s_ET_w_i)*(1/24)*s_IRA_w),".")</f>
        <v>2.9090909090909089E-3</v>
      </c>
      <c r="V6" s="58">
        <f>IFERROR(s_DL/(up_RadSpec!H6*s_EF_w*(1/365)*s_ED_com*(s_ET_w_o+s_ET_w_i)*(1/24)*s_GSF_a),".")</f>
        <v>15.927272727272728</v>
      </c>
      <c r="W6" s="58">
        <f t="shared" si="6"/>
        <v>2.908559665316422E-3</v>
      </c>
      <c r="X6" s="65">
        <f t="shared" si="4"/>
        <v>1718.75</v>
      </c>
      <c r="Y6" s="65">
        <f t="shared" si="5"/>
        <v>0.3139269406392694</v>
      </c>
      <c r="Z6" s="61"/>
    </row>
    <row r="7" spans="1:26" x14ac:dyDescent="0.25">
      <c r="A7" s="64" t="s">
        <v>5</v>
      </c>
      <c r="B7" s="61" t="s">
        <v>274</v>
      </c>
      <c r="C7" s="58">
        <f>IFERROR((s_DL/(up_RadSpec!G7*s_EF_w*s_ED_com*s_IRS_w*(1/1000)))*1,".")</f>
        <v>0.36363636363636365</v>
      </c>
      <c r="D7" s="58">
        <f>IFERROR(IF(A7="H-3",(s_DL/(up_RadSpec!F7*s_EF_w*s_ED_com*(s_ET_w_o+s_ET_w_i)*(1/24)*s_IRA_w*(1/17)*1000))*1,(s_DL/(up_RadSpec!F7*s_EF_w*s_ED_com*(s_ET_w_o+s_ET_w_i)*(1/24)*s_IRA_w*(1/s_PEF_wind)*1000))*1),".")</f>
        <v>902.50320889537193</v>
      </c>
      <c r="E7" s="58">
        <f>IFERROR((s_DL/(up_RadSpec!E7*s_EF_w*(1/365)*s_ED_com*up_RadSpec!O7*(s_ET_w_o+s_ET_w_i)*(1/24)*up_RadSpec!T7))*1,".")</f>
        <v>918.4339747843394</v>
      </c>
      <c r="F7" s="58">
        <f t="shared" si="0"/>
        <v>0.36334610437670289</v>
      </c>
      <c r="G7" s="65">
        <f t="shared" si="1"/>
        <v>13.75</v>
      </c>
      <c r="H7" s="65">
        <f t="shared" si="2"/>
        <v>5.5401465066476623E-3</v>
      </c>
      <c r="I7" s="65">
        <f>s_C*s_EF_w*(1/365)*s_ED_com*(s_ET_w_o+s_ET_w_i)*(1/24)*up_RadSpec!T7*up_RadSpec!O7*1</f>
        <v>5.4440494769088504E-3</v>
      </c>
      <c r="J7" s="58"/>
      <c r="K7" s="58">
        <f>IFERROR((s_DL/(up_RadSpec!E7*s_EF_w*(1/365)*s_ED_com*up_RadSpec!O7*(s_ET_w_o+s_ET_w_i)*(1/24)*up_RadSpec!T7))*1,".")</f>
        <v>918.4339747843394</v>
      </c>
      <c r="L7" s="58">
        <f>IFERROR((s_DL/(up_RadSpec!K7*s_EF_w*(1/365)*s_ED_com*up_RadSpec!P7*(s_ET_w_o+s_ET_w_i)*(1/24)*up_RadSpec!U7))*1,".")</f>
        <v>1461.1153552330034</v>
      </c>
      <c r="M7" s="58">
        <f>IFERROR((s_DL/(up_RadSpec!L7*s_EF_w*(1/365)*s_ED_com*up_RadSpec!Q7*(s_ET_w_o+s_ET_w_i)*(1/24)*up_RadSpec!V7))*1,".")</f>
        <v>1070.4545454545457</v>
      </c>
      <c r="N7" s="58">
        <f>IFERROR((s_DL/(up_RadSpec!M7*s_EF_w*(1/365)*s_ED_com*up_RadSpec!R7*(s_ET_w_o+s_ET_w_i)*(1/24)*up_RadSpec!W7))*1,".")</f>
        <v>984.71359678034878</v>
      </c>
      <c r="O7" s="58">
        <f>IFERROR((s_DL/(up_RadSpec!I7*s_EF_w*(1/365)*s_ED_com*up_RadSpec!N7*(s_ET_w_o+s_ET_w_i)*(1/24)*up_RadSpec!S7))*1,".")</f>
        <v>2500.4236405305915</v>
      </c>
      <c r="P7" s="65">
        <f>s_C*s_EF_w*(1/365)*s_ED_com*(s_ET_w_o+s_ET_w_i)*(1/24)*up_RadSpec!T7*up_RadSpec!O7*1</f>
        <v>5.4440494769088504E-3</v>
      </c>
      <c r="Q7" s="65">
        <f>s_C*s_EF_w*(1/365)*s_ED_com*(s_ET_w_o+s_ET_w_i)*(1/24)*up_RadSpec!U7*up_RadSpec!P7*1</f>
        <v>3.4220432918540189E-3</v>
      </c>
      <c r="R7" s="65">
        <f>s_C*s_EF_w*(1/365)*s_ED_com*(s_ET_w_o+s_ET_w_i)*(1/24)*up_RadSpec!V7*up_RadSpec!Q7*1</f>
        <v>4.6709129511677281E-3</v>
      </c>
      <c r="S7" s="65">
        <f>s_C*s_EF_w*(1/365)*s_ED_com*(s_ET_w_o+s_ET_w_i)*(1/24)*up_RadSpec!W7*up_RadSpec!R7*1</f>
        <v>5.0776185241558167E-3</v>
      </c>
      <c r="T7" s="65">
        <f>s_C*s_EF_w*(1/365)*s_ED_com*(s_ET_w_o+s_ET_w_i)*(1/24)*up_RadSpec!S7*up_RadSpec!N7*1</f>
        <v>1.9996611449966122E-3</v>
      </c>
      <c r="U7" s="58">
        <f>IFERROR(s_DL/(up_RadSpec!F7*s_EF_w*s_ED_com*(s_ET_w_o+s_ET_w_i)*(1/24)*s_IRA_w),".")</f>
        <v>2.9090909090909089E-3</v>
      </c>
      <c r="V7" s="58">
        <f>IFERROR(s_DL/(up_RadSpec!H7*s_EF_w*(1/365)*s_ED_com*(s_ET_w_o+s_ET_w_i)*(1/24)*s_GSF_a),".")</f>
        <v>15.927272727272728</v>
      </c>
      <c r="W7" s="58">
        <f t="shared" si="6"/>
        <v>2.908559665316422E-3</v>
      </c>
      <c r="X7" s="65">
        <f t="shared" si="4"/>
        <v>1718.75</v>
      </c>
      <c r="Y7" s="65">
        <f t="shared" si="5"/>
        <v>0.3139269406392694</v>
      </c>
      <c r="Z7" s="61"/>
    </row>
    <row r="8" spans="1:26" x14ac:dyDescent="0.25">
      <c r="A8" s="64" t="s">
        <v>6</v>
      </c>
      <c r="B8" s="61" t="s">
        <v>274</v>
      </c>
      <c r="C8" s="58">
        <f>IFERROR((s_DL/(up_RadSpec!G8*s_EF_w*s_ED_com*s_IRS_w*(1/1000)))*1,".")</f>
        <v>0.36363636363636365</v>
      </c>
      <c r="D8" s="58">
        <f>IFERROR(IF(A8="H-3",(s_DL/(up_RadSpec!F8*s_EF_w*s_ED_com*(s_ET_w_o+s_ET_w_i)*(1/24)*s_IRA_w*(1/17)*1000))*1,(s_DL/(up_RadSpec!F8*s_EF_w*s_ED_com*(s_ET_w_o+s_ET_w_i)*(1/24)*s_IRA_w*(1/s_PEF_wind)*1000))*1),".")</f>
        <v>902.50320889537193</v>
      </c>
      <c r="E8" s="58">
        <f>IFERROR((s_DL/(up_RadSpec!E8*s_EF_w*(1/365)*s_ED_com*up_RadSpec!O8*(s_ET_w_o+s_ET_w_i)*(1/24)*up_RadSpec!T8))*1,".")</f>
        <v>527.9758915118033</v>
      </c>
      <c r="F8" s="58">
        <f t="shared" si="0"/>
        <v>0.3632398305405119</v>
      </c>
      <c r="G8" s="65">
        <f t="shared" si="1"/>
        <v>13.75</v>
      </c>
      <c r="H8" s="65">
        <f t="shared" si="2"/>
        <v>5.5401465066476623E-3</v>
      </c>
      <c r="I8" s="65">
        <f>s_C*s_EF_w*(1/365)*s_ED_com*(s_ET_w_o+s_ET_w_i)*(1/24)*up_RadSpec!T8*up_RadSpec!O8*1</f>
        <v>9.4701293759512899E-3</v>
      </c>
      <c r="J8" s="58"/>
      <c r="K8" s="58">
        <f>IFERROR((s_DL/(up_RadSpec!E8*s_EF_w*(1/365)*s_ED_com*up_RadSpec!O8*(s_ET_w_o+s_ET_w_i)*(1/24)*up_RadSpec!T8))*1,".")</f>
        <v>527.9758915118033</v>
      </c>
      <c r="L8" s="58">
        <f>IFERROR((s_DL/(up_RadSpec!K8*s_EF_w*(1/365)*s_ED_com*up_RadSpec!P8*(s_ET_w_o+s_ET_w_i)*(1/24)*up_RadSpec!U8))*1,".")</f>
        <v>969.2052369537156</v>
      </c>
      <c r="M8" s="58">
        <f>IFERROR((s_DL/(up_RadSpec!L8*s_EF_w*(1/365)*s_ED_com*up_RadSpec!Q8*(s_ET_w_o+s_ET_w_i)*(1/24)*up_RadSpec!V8))*1,".")</f>
        <v>707.42962621135223</v>
      </c>
      <c r="N8" s="58">
        <f>IFERROR((s_DL/(up_RadSpec!M8*s_EF_w*(1/365)*s_ED_com*up_RadSpec!R8*(s_ET_w_o+s_ET_w_i)*(1/24)*up_RadSpec!W8))*1,".")</f>
        <v>648.60129832885798</v>
      </c>
      <c r="O8" s="58">
        <f>IFERROR((s_DL/(up_RadSpec!I8*s_EF_w*(1/365)*s_ED_com*up_RadSpec!N8*(s_ET_w_o+s_ET_w_i)*(1/24)*up_RadSpec!S8))*1,".")</f>
        <v>1795.8267236119586</v>
      </c>
      <c r="P8" s="65">
        <f>s_C*s_EF_w*(1/365)*s_ED_com*(s_ET_w_o+s_ET_w_i)*(1/24)*up_RadSpec!T8*up_RadSpec!O8*1</f>
        <v>9.4701293759512899E-3</v>
      </c>
      <c r="Q8" s="65">
        <f>s_C*s_EF_w*(1/365)*s_ED_com*(s_ET_w_o+s_ET_w_i)*(1/24)*up_RadSpec!U8*up_RadSpec!P8*1</f>
        <v>5.1588660578386607E-3</v>
      </c>
      <c r="R8" s="65">
        <f>s_C*s_EF_w*(1/365)*s_ED_com*(s_ET_w_o+s_ET_w_i)*(1/24)*up_RadSpec!V8*up_RadSpec!Q8*1</f>
        <v>7.0678408349641219E-3</v>
      </c>
      <c r="S8" s="65">
        <f>s_C*s_EF_w*(1/365)*s_ED_com*(s_ET_w_o+s_ET_w_i)*(1/24)*up_RadSpec!W8*up_RadSpec!R8*1</f>
        <v>7.7088960704868471E-3</v>
      </c>
      <c r="T8" s="65">
        <f>s_C*s_EF_w*(1/365)*s_ED_com*(s_ET_w_o+s_ET_w_i)*(1/24)*up_RadSpec!S8*up_RadSpec!N8*1</f>
        <v>2.7842329854316154E-3</v>
      </c>
      <c r="U8" s="58">
        <f>IFERROR(s_DL/(up_RadSpec!F8*s_EF_w*s_ED_com*(s_ET_w_o+s_ET_w_i)*(1/24)*s_IRA_w),".")</f>
        <v>2.9090909090909089E-3</v>
      </c>
      <c r="V8" s="58">
        <f>IFERROR(s_DL/(up_RadSpec!H8*s_EF_w*(1/365)*s_ED_com*(s_ET_w_o+s_ET_w_i)*(1/24)*s_GSF_a),".")</f>
        <v>15.927272727272728</v>
      </c>
      <c r="W8" s="58">
        <f t="shared" si="6"/>
        <v>2.908559665316422E-3</v>
      </c>
      <c r="X8" s="65">
        <f t="shared" si="4"/>
        <v>1718.75</v>
      </c>
      <c r="Y8" s="65">
        <f t="shared" si="5"/>
        <v>0.3139269406392694</v>
      </c>
      <c r="Z8" s="61"/>
    </row>
    <row r="9" spans="1:26" x14ac:dyDescent="0.25">
      <c r="A9" s="64" t="s">
        <v>7</v>
      </c>
      <c r="B9" s="61" t="s">
        <v>274</v>
      </c>
      <c r="C9" s="58">
        <f>IFERROR((s_DL/(up_RadSpec!G9*s_EF_w*s_ED_com*s_IRS_w*(1/1000)))*1,".")</f>
        <v>0.36363636363636365</v>
      </c>
      <c r="D9" s="58">
        <f>IFERROR(IF(A9="H-3",(s_DL/(up_RadSpec!F9*s_EF_w*s_ED_com*(s_ET_w_o+s_ET_w_i)*(1/24)*s_IRA_w*(1/17)*1000))*1,(s_DL/(up_RadSpec!F9*s_EF_w*s_ED_com*(s_ET_w_o+s_ET_w_i)*(1/24)*s_IRA_w*(1/s_PEF_wind)*1000))*1),".")</f>
        <v>902.50320889537193</v>
      </c>
      <c r="E9" s="58">
        <f>IFERROR((s_DL/(up_RadSpec!E9*s_EF_w*(1/365)*s_ED_com*up_RadSpec!O9*(s_ET_w_o+s_ET_w_i)*(1/24)*up_RadSpec!T9))*1,".")</f>
        <v>260.02181304933595</v>
      </c>
      <c r="F9" s="58">
        <f t="shared" si="0"/>
        <v>0.36298248560135554</v>
      </c>
      <c r="G9" s="65">
        <f t="shared" si="1"/>
        <v>13.75</v>
      </c>
      <c r="H9" s="65">
        <f t="shared" si="2"/>
        <v>5.5401465066476623E-3</v>
      </c>
      <c r="I9" s="65">
        <f>s_C*s_EF_w*(1/365)*s_ED_com*(s_ET_w_o+s_ET_w_i)*(1/24)*up_RadSpec!T9*up_RadSpec!O9*1</f>
        <v>1.9229155974892428E-2</v>
      </c>
      <c r="J9" s="58"/>
      <c r="K9" s="58">
        <f>IFERROR((s_DL/(up_RadSpec!E9*s_EF_w*(1/365)*s_ED_com*up_RadSpec!O9*(s_ET_w_o+s_ET_w_i)*(1/24)*up_RadSpec!T9))*1,".")</f>
        <v>260.02181304933595</v>
      </c>
      <c r="L9" s="58">
        <f>IFERROR((s_DL/(up_RadSpec!K9*s_EF_w*(1/365)*s_ED_com*up_RadSpec!P9*(s_ET_w_o+s_ET_w_i)*(1/24)*up_RadSpec!U9))*1,".")</f>
        <v>532.5681818181821</v>
      </c>
      <c r="M9" s="58">
        <f>IFERROR((s_DL/(up_RadSpec!L9*s_EF_w*(1/365)*s_ED_com*up_RadSpec!Q9*(s_ET_w_o+s_ET_w_i)*(1/24)*up_RadSpec!V9))*1,".")</f>
        <v>374.72539423599801</v>
      </c>
      <c r="N9" s="58">
        <f>IFERROR((s_DL/(up_RadSpec!M9*s_EF_w*(1/365)*s_ED_com*up_RadSpec!R9*(s_ET_w_o+s_ET_w_i)*(1/24)*up_RadSpec!W9))*1,".")</f>
        <v>308.89256198347113</v>
      </c>
      <c r="O9" s="58">
        <f>IFERROR((s_DL/(up_RadSpec!I9*s_EF_w*(1/365)*s_ED_com*up_RadSpec!N9*(s_ET_w_o+s_ET_w_i)*(1/24)*up_RadSpec!S9))*1,".")</f>
        <v>943.32709543977194</v>
      </c>
      <c r="P9" s="65">
        <f>s_C*s_EF_w*(1/365)*s_ED_com*(s_ET_w_o+s_ET_w_i)*(1/24)*up_RadSpec!T9*up_RadSpec!O9*1</f>
        <v>1.9229155974892428E-2</v>
      </c>
      <c r="Q9" s="65">
        <f>s_C*s_EF_w*(1/365)*s_ED_com*(s_ET_w_o+s_ET_w_i)*(1/24)*up_RadSpec!U9*up_RadSpec!P9*1</f>
        <v>9.3884692527631923E-3</v>
      </c>
      <c r="R9" s="65">
        <f>s_C*s_EF_w*(1/365)*s_ED_com*(s_ET_w_o+s_ET_w_i)*(1/24)*up_RadSpec!V9*up_RadSpec!Q9*1</f>
        <v>1.3343104248897135E-2</v>
      </c>
      <c r="S9" s="65">
        <f>s_C*s_EF_w*(1/365)*s_ED_com*(s_ET_w_o+s_ET_w_i)*(1/24)*up_RadSpec!W9*up_RadSpec!R9*1</f>
        <v>1.618685787671233E-2</v>
      </c>
      <c r="T9" s="65">
        <f>s_C*s_EF_w*(1/365)*s_ED_com*(s_ET_w_o+s_ET_w_i)*(1/24)*up_RadSpec!S9*up_RadSpec!N9*1</f>
        <v>5.3003884062813207E-3</v>
      </c>
      <c r="U9" s="58">
        <f>IFERROR(s_DL/(up_RadSpec!F9*s_EF_w*s_ED_com*(s_ET_w_o+s_ET_w_i)*(1/24)*s_IRA_w),".")</f>
        <v>2.9090909090909089E-3</v>
      </c>
      <c r="V9" s="58">
        <f>IFERROR(s_DL/(up_RadSpec!H9*s_EF_w*(1/365)*s_ED_com*(s_ET_w_o+s_ET_w_i)*(1/24)*s_GSF_a),".")</f>
        <v>15.927272727272728</v>
      </c>
      <c r="W9" s="58">
        <f t="shared" si="6"/>
        <v>2.908559665316422E-3</v>
      </c>
      <c r="X9" s="65">
        <f t="shared" si="4"/>
        <v>1718.75</v>
      </c>
      <c r="Y9" s="65">
        <f t="shared" si="5"/>
        <v>0.3139269406392694</v>
      </c>
      <c r="Z9" s="61"/>
    </row>
    <row r="10" spans="1:26" x14ac:dyDescent="0.25">
      <c r="A10" s="66" t="s">
        <v>8</v>
      </c>
      <c r="B10" s="61" t="s">
        <v>261</v>
      </c>
      <c r="C10" s="58">
        <f>IFERROR((s_DL/(up_RadSpec!G10*s_EF_w*s_ED_com*s_IRS_w*(1/1000)))*1,".")</f>
        <v>0.36363636363636365</v>
      </c>
      <c r="D10" s="58">
        <f>IFERROR(IF(A10="H-3",(s_DL/(up_RadSpec!F10*s_EF_w*s_ED_com*(s_ET_w_o+s_ET_w_i)*(1/24)*s_IRA_w*(1/17)*1000))*1,(s_DL/(up_RadSpec!F10*s_EF_w*s_ED_com*(s_ET_w_o+s_ET_w_i)*(1/24)*s_IRA_w*(1/s_PEF_wind)*1000))*1),".")</f>
        <v>902.50320889537193</v>
      </c>
      <c r="E10" s="58">
        <f>IFERROR((s_DL/(up_RadSpec!E10*s_EF_w*(1/365)*s_ED_com*up_RadSpec!O10*(s_ET_w_o+s_ET_w_i)*(1/24)*up_RadSpec!T10))*1,".")</f>
        <v>497.53766233766237</v>
      </c>
      <c r="F10" s="58">
        <f t="shared" si="0"/>
        <v>0.36322454263538029</v>
      </c>
      <c r="G10" s="65">
        <f t="shared" si="1"/>
        <v>13.75</v>
      </c>
      <c r="H10" s="65">
        <f t="shared" si="2"/>
        <v>5.5401465066476623E-3</v>
      </c>
      <c r="I10" s="65">
        <f>s_C*s_EF_w*(1/365)*s_ED_com*(s_ET_w_o+s_ET_w_i)*(1/24)*up_RadSpec!T10*up_RadSpec!O10*1</f>
        <v>1.0049490477781491E-2</v>
      </c>
      <c r="J10" s="58"/>
      <c r="K10" s="58">
        <f>IFERROR((s_DL/(up_RadSpec!E10*s_EF_w*(1/365)*s_ED_com*up_RadSpec!O10*(s_ET_w_o+s_ET_w_i)*(1/24)*up_RadSpec!T10))*1,".")</f>
        <v>497.53766233766237</v>
      </c>
      <c r="L10" s="58">
        <f>IFERROR((s_DL/(up_RadSpec!K10*s_EF_w*(1/365)*s_ED_com*up_RadSpec!P10*(s_ET_w_o+s_ET_w_i)*(1/24)*up_RadSpec!U10))*1,".")</f>
        <v>775.29581529581503</v>
      </c>
      <c r="M10" s="58">
        <f>IFERROR((s_DL/(up_RadSpec!L10*s_EF_w*(1/365)*s_ED_com*up_RadSpec!Q10*(s_ET_w_o+s_ET_w_i)*(1/24)*up_RadSpec!V10))*1,".")</f>
        <v>553.66265416759938</v>
      </c>
      <c r="N10" s="58">
        <f>IFERROR((s_DL/(up_RadSpec!M10*s_EF_w*(1/365)*s_ED_com*up_RadSpec!R10*(s_ET_w_o+s_ET_w_i)*(1/24)*up_RadSpec!W10))*1,".")</f>
        <v>506.38919313618106</v>
      </c>
      <c r="O10" s="58">
        <f>IFERROR((s_DL/(up_RadSpec!I10*s_EF_w*(1/365)*s_ED_com*up_RadSpec!N10*(s_ET_w_o+s_ET_w_i)*(1/24)*up_RadSpec!S10))*1,".")</f>
        <v>1303.3370352742083</v>
      </c>
      <c r="P10" s="65">
        <f>s_C*s_EF_w*(1/365)*s_ED_com*(s_ET_w_o+s_ET_w_i)*(1/24)*up_RadSpec!T10*up_RadSpec!O10*1</f>
        <v>1.0049490477781491E-2</v>
      </c>
      <c r="Q10" s="65">
        <f>s_C*s_EF_w*(1/365)*s_ED_com*(s_ET_w_o+s_ET_w_i)*(1/24)*up_RadSpec!U10*up_RadSpec!P10*1</f>
        <v>6.4491512805241241E-3</v>
      </c>
      <c r="R10" s="65">
        <f>s_C*s_EF_w*(1/365)*s_ED_com*(s_ET_w_o+s_ET_w_i)*(1/24)*up_RadSpec!V10*up_RadSpec!Q10*1</f>
        <v>9.0307698421834472E-3</v>
      </c>
      <c r="S10" s="65">
        <f>s_C*s_EF_w*(1/365)*s_ED_com*(s_ET_w_o+s_ET_w_i)*(1/24)*up_RadSpec!W10*up_RadSpec!R10*1</f>
        <v>9.8738284066330218E-3</v>
      </c>
      <c r="T10" s="65">
        <f>s_C*s_EF_w*(1/365)*s_ED_com*(s_ET_w_o+s_ET_w_i)*(1/24)*up_RadSpec!S10*up_RadSpec!N10*1</f>
        <v>3.8363062390443414E-3</v>
      </c>
      <c r="U10" s="58">
        <f>IFERROR(s_DL/(up_RadSpec!F10*s_EF_w*s_ED_com*(s_ET_w_o+s_ET_w_i)*(1/24)*s_IRA_w),".")</f>
        <v>2.9090909090909089E-3</v>
      </c>
      <c r="V10" s="58">
        <f>IFERROR(s_DL/(up_RadSpec!H10*s_EF_w*(1/365)*s_ED_com*(s_ET_w_o+s_ET_w_i)*(1/24)*s_GSF_a),".")</f>
        <v>15.927272727272728</v>
      </c>
      <c r="W10" s="58">
        <f t="shared" si="6"/>
        <v>2.908559665316422E-3</v>
      </c>
      <c r="X10" s="65">
        <f t="shared" si="4"/>
        <v>1718.75</v>
      </c>
      <c r="Y10" s="65">
        <f t="shared" si="5"/>
        <v>0.3139269406392694</v>
      </c>
      <c r="Z10" s="61"/>
    </row>
    <row r="11" spans="1:26" x14ac:dyDescent="0.25">
      <c r="A11" s="64" t="s">
        <v>9</v>
      </c>
      <c r="B11" s="61" t="s">
        <v>274</v>
      </c>
      <c r="C11" s="58">
        <f>IFERROR((s_DL/(up_RadSpec!G11*s_EF_w*s_ED_com*s_IRS_w*(1/1000)))*1,".")</f>
        <v>0.36363636363636365</v>
      </c>
      <c r="D11" s="58">
        <f>IFERROR(IF(A11="H-3",(s_DL/(up_RadSpec!F11*s_EF_w*s_ED_com*(s_ET_w_o+s_ET_w_i)*(1/24)*s_IRA_w*(1/17)*1000))*1,(s_DL/(up_RadSpec!F11*s_EF_w*s_ED_com*(s_ET_w_o+s_ET_w_i)*(1/24)*s_IRA_w*(1/s_PEF_wind)*1000))*1),".")</f>
        <v>902.50320889537193</v>
      </c>
      <c r="E11" s="58">
        <f>IFERROR((s_DL/(up_RadSpec!E11*s_EF_w*(1/365)*s_ED_com*up_RadSpec!O11*(s_ET_w_o+s_ET_w_i)*(1/24)*up_RadSpec!T11))*1,".")</f>
        <v>1487.7122877122879</v>
      </c>
      <c r="F11" s="58">
        <f t="shared" si="0"/>
        <v>0.36340111727361268</v>
      </c>
      <c r="G11" s="65">
        <f t="shared" si="1"/>
        <v>13.75</v>
      </c>
      <c r="H11" s="65">
        <f t="shared" si="2"/>
        <v>5.5401465066476623E-3</v>
      </c>
      <c r="I11" s="65">
        <f>s_C*s_EF_w*(1/365)*s_ED_com*(s_ET_w_o+s_ET_w_i)*(1/24)*up_RadSpec!T11*up_RadSpec!O11*1</f>
        <v>3.3608648939027663E-3</v>
      </c>
      <c r="J11" s="58"/>
      <c r="K11" s="58">
        <f>IFERROR((s_DL/(up_RadSpec!E11*s_EF_w*(1/365)*s_ED_com*up_RadSpec!O11*(s_ET_w_o+s_ET_w_i)*(1/24)*up_RadSpec!T11))*1,".")</f>
        <v>1487.7122877122879</v>
      </c>
      <c r="L11" s="58">
        <f>IFERROR((s_DL/(up_RadSpec!K11*s_EF_w*(1/365)*s_ED_com*up_RadSpec!P11*(s_ET_w_o+s_ET_w_i)*(1/24)*up_RadSpec!U11))*1,".")</f>
        <v>1882.4477461596578</v>
      </c>
      <c r="M11" s="58">
        <f>IFERROR((s_DL/(up_RadSpec!L11*s_EF_w*(1/365)*s_ED_com*up_RadSpec!Q11*(s_ET_w_o+s_ET_w_i)*(1/24)*up_RadSpec!V11))*1,".")</f>
        <v>1460.9548724656636</v>
      </c>
      <c r="N11" s="58">
        <f>IFERROR((s_DL/(up_RadSpec!M11*s_EF_w*(1/365)*s_ED_com*up_RadSpec!R11*(s_ET_w_o+s_ET_w_i)*(1/24)*up_RadSpec!W11))*1,".")</f>
        <v>1391.6387959866224</v>
      </c>
      <c r="O11" s="58">
        <f>IFERROR((s_DL/(up_RadSpec!I11*s_EF_w*(1/365)*s_ED_com*up_RadSpec!N11*(s_ET_w_o+s_ET_w_i)*(1/24)*up_RadSpec!S11))*1,".")</f>
        <v>3504.4063079777366</v>
      </c>
      <c r="P11" s="65">
        <f>s_C*s_EF_w*(1/365)*s_ED_com*(s_ET_w_o+s_ET_w_i)*(1/24)*up_RadSpec!T11*up_RadSpec!O11*1</f>
        <v>3.3608648939027663E-3</v>
      </c>
      <c r="Q11" s="65">
        <f>s_C*s_EF_w*(1/365)*s_ED_com*(s_ET_w_o+s_ET_w_i)*(1/24)*up_RadSpec!U11*up_RadSpec!P11*1</f>
        <v>2.6561162243150683E-3</v>
      </c>
      <c r="R11" s="65">
        <f>s_C*s_EF_w*(1/365)*s_ED_com*(s_ET_w_o+s_ET_w_i)*(1/24)*up_RadSpec!V11*up_RadSpec!Q11*1</f>
        <v>3.4224191959888986E-3</v>
      </c>
      <c r="S11" s="65">
        <f>s_C*s_EF_w*(1/365)*s_ED_com*(s_ET_w_o+s_ET_w_i)*(1/24)*up_RadSpec!W11*up_RadSpec!R11*1</f>
        <v>3.5928863254025461E-3</v>
      </c>
      <c r="T11" s="65">
        <f>s_C*s_EF_w*(1/365)*s_ED_com*(s_ET_w_o+s_ET_w_i)*(1/24)*up_RadSpec!S11*up_RadSpec!N11*1</f>
        <v>1.4267751968764476E-3</v>
      </c>
      <c r="U11" s="58">
        <f>IFERROR(s_DL/(up_RadSpec!F11*s_EF_w*s_ED_com*(s_ET_w_o+s_ET_w_i)*(1/24)*s_IRA_w),".")</f>
        <v>2.9090909090909089E-3</v>
      </c>
      <c r="V11" s="58">
        <f>IFERROR(s_DL/(up_RadSpec!H11*s_EF_w*(1/365)*s_ED_com*(s_ET_w_o+s_ET_w_i)*(1/24)*s_GSF_a),".")</f>
        <v>15.927272727272728</v>
      </c>
      <c r="W11" s="58">
        <f t="shared" si="6"/>
        <v>2.908559665316422E-3</v>
      </c>
      <c r="X11" s="65">
        <f t="shared" si="4"/>
        <v>1718.75</v>
      </c>
      <c r="Y11" s="65">
        <f t="shared" si="5"/>
        <v>0.3139269406392694</v>
      </c>
      <c r="Z11" s="61"/>
    </row>
    <row r="12" spans="1:26" x14ac:dyDescent="0.25">
      <c r="A12" s="64" t="s">
        <v>10</v>
      </c>
      <c r="B12" s="61" t="s">
        <v>274</v>
      </c>
      <c r="C12" s="58">
        <f>IFERROR((s_DL/(up_RadSpec!G12*s_EF_w*s_ED_com*s_IRS_w*(1/1000)))*1,".")</f>
        <v>0.36363636363636365</v>
      </c>
      <c r="D12" s="58">
        <f>IFERROR(IF(A12="H-3",(s_DL/(up_RadSpec!F12*s_EF_w*s_ED_com*(s_ET_w_o+s_ET_w_i)*(1/24)*s_IRA_w*(1/17)*1000))*1,(s_DL/(up_RadSpec!F12*s_EF_w*s_ED_com*(s_ET_w_o+s_ET_w_i)*(1/24)*s_IRA_w*(1/s_PEF_wind)*1000))*1),".")</f>
        <v>902.50320889537193</v>
      </c>
      <c r="E12" s="58">
        <f>IFERROR((s_DL/(up_RadSpec!E12*s_EF_w*(1/365)*s_ED_com*up_RadSpec!O12*(s_ET_w_o+s_ET_w_i)*(1/24)*up_RadSpec!T12))*1,".")</f>
        <v>712.82058319039447</v>
      </c>
      <c r="F12" s="58">
        <f t="shared" si="0"/>
        <v>0.36330464577178728</v>
      </c>
      <c r="G12" s="65">
        <f t="shared" si="1"/>
        <v>13.75</v>
      </c>
      <c r="H12" s="65">
        <f t="shared" si="2"/>
        <v>5.5401465066476623E-3</v>
      </c>
      <c r="I12" s="65">
        <f>s_C*s_EF_w*(1/365)*s_ED_com*(s_ET_w_o+s_ET_w_i)*(1/24)*up_RadSpec!T12*up_RadSpec!O12*1</f>
        <v>7.0143877967459014E-3</v>
      </c>
      <c r="J12" s="58"/>
      <c r="K12" s="58">
        <f>IFERROR((s_DL/(up_RadSpec!E12*s_EF_w*(1/365)*s_ED_com*up_RadSpec!O12*(s_ET_w_o+s_ET_w_i)*(1/24)*up_RadSpec!T12))*1,".")</f>
        <v>712.82058319039447</v>
      </c>
      <c r="L12" s="58">
        <f>IFERROR((s_DL/(up_RadSpec!K12*s_EF_w*(1/365)*s_ED_com*up_RadSpec!P12*(s_ET_w_o+s_ET_w_i)*(1/24)*up_RadSpec!U12))*1,".")</f>
        <v>1278.8458442018489</v>
      </c>
      <c r="M12" s="58">
        <f>IFERROR((s_DL/(up_RadSpec!L12*s_EF_w*(1/365)*s_ED_com*up_RadSpec!Q12*(s_ET_w_o+s_ET_w_i)*(1/24)*up_RadSpec!V12))*1,".")</f>
        <v>927.27530906164839</v>
      </c>
      <c r="N12" s="58">
        <f>IFERROR((s_DL/(up_RadSpec!M12*s_EF_w*(1/365)*s_ED_com*up_RadSpec!R12*(s_ET_w_o+s_ET_w_i)*(1/24)*up_RadSpec!W12))*1,".")</f>
        <v>818.91342636499121</v>
      </c>
      <c r="O12" s="58">
        <f>IFERROR((s_DL/(up_RadSpec!I12*s_EF_w*(1/365)*s_ED_com*up_RadSpec!N12*(s_ET_w_o+s_ET_w_i)*(1/24)*up_RadSpec!S12))*1,".")</f>
        <v>2207.6066790352502</v>
      </c>
      <c r="P12" s="65">
        <f>s_C*s_EF_w*(1/365)*s_ED_com*(s_ET_w_o+s_ET_w_i)*(1/24)*up_RadSpec!T12*up_RadSpec!O12*1</f>
        <v>7.0143877967459014E-3</v>
      </c>
      <c r="Q12" s="65">
        <f>s_C*s_EF_w*(1/365)*s_ED_com*(s_ET_w_o+s_ET_w_i)*(1/24)*up_RadSpec!U12*up_RadSpec!P12*1</f>
        <v>3.9097753827558417E-3</v>
      </c>
      <c r="R12" s="65">
        <f>s_C*s_EF_w*(1/365)*s_ED_com*(s_ET_w_o+s_ET_w_i)*(1/24)*up_RadSpec!V12*up_RadSpec!Q12*1</f>
        <v>5.392141849500689E-3</v>
      </c>
      <c r="S12" s="65">
        <f>s_C*s_EF_w*(1/365)*s_ED_com*(s_ET_w_o+s_ET_w_i)*(1/24)*up_RadSpec!W12*up_RadSpec!R12*1</f>
        <v>6.1056515121434727E-3</v>
      </c>
      <c r="T12" s="65">
        <f>s_C*s_EF_w*(1/365)*s_ED_com*(s_ET_w_o+s_ET_w_i)*(1/24)*up_RadSpec!S12*up_RadSpec!N12*1</f>
        <v>2.2648962097655263E-3</v>
      </c>
      <c r="U12" s="58">
        <f>IFERROR(s_DL/(up_RadSpec!F12*s_EF_w*s_ED_com*(s_ET_w_o+s_ET_w_i)*(1/24)*s_IRA_w),".")</f>
        <v>2.9090909090909089E-3</v>
      </c>
      <c r="V12" s="58">
        <f>IFERROR(s_DL/(up_RadSpec!H12*s_EF_w*(1/365)*s_ED_com*(s_ET_w_o+s_ET_w_i)*(1/24)*s_GSF_a),".")</f>
        <v>15.927272727272728</v>
      </c>
      <c r="W12" s="58">
        <f t="shared" si="6"/>
        <v>2.908559665316422E-3</v>
      </c>
      <c r="X12" s="65">
        <f t="shared" si="4"/>
        <v>1718.75</v>
      </c>
      <c r="Y12" s="65">
        <f t="shared" si="5"/>
        <v>0.3139269406392694</v>
      </c>
      <c r="Z12" s="61"/>
    </row>
    <row r="13" spans="1:26" x14ac:dyDescent="0.25">
      <c r="A13" s="64" t="s">
        <v>11</v>
      </c>
      <c r="B13" s="61" t="s">
        <v>274</v>
      </c>
      <c r="C13" s="58">
        <f>IFERROR((s_DL/(up_RadSpec!G13*s_EF_w*s_ED_com*s_IRS_w*(1/1000)))*1,".")</f>
        <v>0.36363636363636365</v>
      </c>
      <c r="D13" s="58">
        <f>IFERROR(IF(A13="H-3",(s_DL/(up_RadSpec!F13*s_EF_w*s_ED_com*(s_ET_w_o+s_ET_w_i)*(1/24)*s_IRA_w*(1/17)*1000))*1,(s_DL/(up_RadSpec!F13*s_EF_w*s_ED_com*(s_ET_w_o+s_ET_w_i)*(1/24)*s_IRA_w*(1/s_PEF_wind)*1000))*1),".")</f>
        <v>902.50320889537193</v>
      </c>
      <c r="E13" s="58">
        <f>IFERROR((s_DL/(up_RadSpec!E13*s_EF_w*(1/365)*s_ED_com*up_RadSpec!O13*(s_ET_w_o+s_ET_w_i)*(1/24)*up_RadSpec!T13))*1,".")</f>
        <v>5479.0618044855373</v>
      </c>
      <c r="F13" s="58">
        <f t="shared" si="0"/>
        <v>0.36346579346142693</v>
      </c>
      <c r="G13" s="65">
        <f t="shared" si="1"/>
        <v>13.75</v>
      </c>
      <c r="H13" s="65">
        <f t="shared" si="2"/>
        <v>5.5401465066476623E-3</v>
      </c>
      <c r="I13" s="65">
        <f>s_C*s_EF_w*(1/365)*s_ED_com*(s_ET_w_o+s_ET_w_i)*(1/24)*up_RadSpec!T13*up_RadSpec!O13*1</f>
        <v>9.125649935006493E-4</v>
      </c>
      <c r="J13" s="58"/>
      <c r="K13" s="58">
        <f>IFERROR((s_DL/(up_RadSpec!E13*s_EF_w*(1/365)*s_ED_com*up_RadSpec!O13*(s_ET_w_o+s_ET_w_i)*(1/24)*up_RadSpec!T13))*1,".")</f>
        <v>5479.0618044855373</v>
      </c>
      <c r="L13" s="58">
        <f>IFERROR((s_DL/(up_RadSpec!K13*s_EF_w*(1/365)*s_ED_com*up_RadSpec!P13*(s_ET_w_o+s_ET_w_i)*(1/24)*up_RadSpec!U13))*1,".")</f>
        <v>11948.632373213381</v>
      </c>
      <c r="M13" s="58">
        <f>IFERROR((s_DL/(up_RadSpec!L13*s_EF_w*(1/365)*s_ED_com*up_RadSpec!Q13*(s_ET_w_o+s_ET_w_i)*(1/24)*up_RadSpec!V13))*1,".")</f>
        <v>7098.5979194934398</v>
      </c>
      <c r="N13" s="58">
        <f>IFERROR((s_DL/(up_RadSpec!M13*s_EF_w*(1/365)*s_ED_com*up_RadSpec!R13*(s_ET_w_o+s_ET_w_i)*(1/24)*up_RadSpec!W13))*1,".")</f>
        <v>5860.0282168498088</v>
      </c>
      <c r="O13" s="58">
        <f>IFERROR((s_DL/(up_RadSpec!I13*s_EF_w*(1/365)*s_ED_com*up_RadSpec!N13*(s_ET_w_o+s_ET_w_i)*(1/24)*up_RadSpec!S13))*1,".")</f>
        <v>114951.29870129867</v>
      </c>
      <c r="P13" s="65">
        <f>s_C*s_EF_w*(1/365)*s_ED_com*(s_ET_w_o+s_ET_w_i)*(1/24)*up_RadSpec!T13*up_RadSpec!O13*1</f>
        <v>9.125649935006493E-4</v>
      </c>
      <c r="Q13" s="65">
        <f>s_C*s_EF_w*(1/365)*s_ED_com*(s_ET_w_o+s_ET_w_i)*(1/24)*up_RadSpec!U13*up_RadSpec!P13*1</f>
        <v>4.1845793257553671E-4</v>
      </c>
      <c r="R13" s="65">
        <f>s_C*s_EF_w*(1/365)*s_ED_com*(s_ET_w_o+s_ET_w_i)*(1/24)*up_RadSpec!V13*up_RadSpec!Q13*1</f>
        <v>7.043644472762028E-4</v>
      </c>
      <c r="S13" s="65">
        <f>s_C*s_EF_w*(1/365)*s_ED_com*(s_ET_w_o+s_ET_w_i)*(1/24)*up_RadSpec!W13*up_RadSpec!R13*1</f>
        <v>8.5323821233882456E-4</v>
      </c>
      <c r="T13" s="65">
        <f>s_C*s_EF_w*(1/365)*s_ED_com*(s_ET_w_o+s_ET_w_i)*(1/24)*up_RadSpec!S13*up_RadSpec!N13*1</f>
        <v>4.3496681259709098E-5</v>
      </c>
      <c r="U13" s="58">
        <f>IFERROR(s_DL/(up_RadSpec!F13*s_EF_w*s_ED_com*(s_ET_w_o+s_ET_w_i)*(1/24)*s_IRA_w),".")</f>
        <v>2.9090909090909089E-3</v>
      </c>
      <c r="V13" s="58">
        <f>IFERROR(s_DL/(up_RadSpec!H13*s_EF_w*(1/365)*s_ED_com*(s_ET_w_o+s_ET_w_i)*(1/24)*s_GSF_a),".")</f>
        <v>15.927272727272728</v>
      </c>
      <c r="W13" s="58">
        <f t="shared" si="6"/>
        <v>2.908559665316422E-3</v>
      </c>
      <c r="X13" s="65">
        <f t="shared" si="4"/>
        <v>1718.75</v>
      </c>
      <c r="Y13" s="65">
        <f t="shared" si="5"/>
        <v>0.3139269406392694</v>
      </c>
      <c r="Z13" s="61"/>
    </row>
    <row r="14" spans="1:26" x14ac:dyDescent="0.25">
      <c r="A14" s="64" t="s">
        <v>12</v>
      </c>
      <c r="B14" s="61" t="s">
        <v>274</v>
      </c>
      <c r="C14" s="58">
        <f>IFERROR((s_DL/(up_RadSpec!G14*s_EF_w*s_ED_com*s_IRS_w*(1/1000)))*1,".")</f>
        <v>0.36363636363636365</v>
      </c>
      <c r="D14" s="58">
        <f>IFERROR(IF(A14="H-3",(s_DL/(up_RadSpec!F14*s_EF_w*s_ED_com*(s_ET_w_o+s_ET_w_i)*(1/24)*s_IRA_w*(1/17)*1000))*1,(s_DL/(up_RadSpec!F14*s_EF_w*s_ED_com*(s_ET_w_o+s_ET_w_i)*(1/24)*s_IRA_w*(1/s_PEF_wind)*1000))*1),".")</f>
        <v>902.50320889537193</v>
      </c>
      <c r="E14" s="58">
        <f>IFERROR((s_DL/(up_RadSpec!E14*s_EF_w*(1/365)*s_ED_com*up_RadSpec!O14*(s_ET_w_o+s_ET_w_i)*(1/24)*up_RadSpec!T14))*1,".")</f>
        <v>822.50179434746656</v>
      </c>
      <c r="F14" s="58">
        <f t="shared" si="0"/>
        <v>0.36332933949480445</v>
      </c>
      <c r="G14" s="65">
        <f t="shared" si="1"/>
        <v>13.75</v>
      </c>
      <c r="H14" s="65">
        <f t="shared" si="2"/>
        <v>5.5401465066476623E-3</v>
      </c>
      <c r="I14" s="65">
        <f>s_C*s_EF_w*(1/365)*s_ED_com*(s_ET_w_o+s_ET_w_i)*(1/24)*up_RadSpec!T14*up_RadSpec!O14*1</f>
        <v>6.0790140937829326E-3</v>
      </c>
      <c r="J14" s="58"/>
      <c r="K14" s="58">
        <f>IFERROR((s_DL/(up_RadSpec!E14*s_EF_w*(1/365)*s_ED_com*up_RadSpec!O14*(s_ET_w_o+s_ET_w_i)*(1/24)*up_RadSpec!T14))*1,".")</f>
        <v>822.50179434746656</v>
      </c>
      <c r="L14" s="58">
        <f>IFERROR((s_DL/(up_RadSpec!K14*s_EF_w*(1/365)*s_ED_com*up_RadSpec!P14*(s_ET_w_o+s_ET_w_i)*(1/24)*up_RadSpec!U14))*1,".")</f>
        <v>1493.7483186060476</v>
      </c>
      <c r="M14" s="58">
        <f>IFERROR((s_DL/(up_RadSpec!L14*s_EF_w*(1/365)*s_ED_com*up_RadSpec!Q14*(s_ET_w_o+s_ET_w_i)*(1/24)*up_RadSpec!V14))*1,".")</f>
        <v>1104.3933455751369</v>
      </c>
      <c r="N14" s="58">
        <f>IFERROR((s_DL/(up_RadSpec!M14*s_EF_w*(1/365)*s_ED_com*up_RadSpec!R14*(s_ET_w_o+s_ET_w_i)*(1/24)*up_RadSpec!W14))*1,".")</f>
        <v>967.77614763226291</v>
      </c>
      <c r="O14" s="58">
        <f>IFERROR((s_DL/(up_RadSpec!I14*s_EF_w*(1/365)*s_ED_com*up_RadSpec!N14*(s_ET_w_o+s_ET_w_i)*(1/24)*up_RadSpec!S14))*1,".")</f>
        <v>4167.9600886917979</v>
      </c>
      <c r="P14" s="65">
        <f>s_C*s_EF_w*(1/365)*s_ED_com*(s_ET_w_o+s_ET_w_i)*(1/24)*up_RadSpec!T14*up_RadSpec!O14*1</f>
        <v>6.0790140937829326E-3</v>
      </c>
      <c r="Q14" s="65">
        <f>s_C*s_EF_w*(1/365)*s_ED_com*(s_ET_w_o+s_ET_w_i)*(1/24)*up_RadSpec!U14*up_RadSpec!P14*1</f>
        <v>3.3472841024958975E-3</v>
      </c>
      <c r="R14" s="65">
        <f>s_C*s_EF_w*(1/365)*s_ED_com*(s_ET_w_o+s_ET_w_i)*(1/24)*up_RadSpec!V14*up_RadSpec!Q14*1</f>
        <v>4.5273724439150263E-3</v>
      </c>
      <c r="S14" s="65">
        <f>s_C*s_EF_w*(1/365)*s_ED_com*(s_ET_w_o+s_ET_w_i)*(1/24)*up_RadSpec!W14*up_RadSpec!R14*1</f>
        <v>5.16648401826484E-3</v>
      </c>
      <c r="T14" s="65">
        <f>s_C*s_EF_w*(1/365)*s_ED_com*(s_ET_w_o+s_ET_w_i)*(1/24)*up_RadSpec!S14*up_RadSpec!N14*1</f>
        <v>1.1996276100545281E-3</v>
      </c>
      <c r="U14" s="58">
        <f>IFERROR(s_DL/(up_RadSpec!F14*s_EF_w*s_ED_com*(s_ET_w_o+s_ET_w_i)*(1/24)*s_IRA_w),".")</f>
        <v>2.9090909090909089E-3</v>
      </c>
      <c r="V14" s="58">
        <f>IFERROR(s_DL/(up_RadSpec!H14*s_EF_w*(1/365)*s_ED_com*(s_ET_w_o+s_ET_w_i)*(1/24)*s_GSF_a),".")</f>
        <v>15.927272727272728</v>
      </c>
      <c r="W14" s="58">
        <f t="shared" si="6"/>
        <v>2.908559665316422E-3</v>
      </c>
      <c r="X14" s="65">
        <f t="shared" si="4"/>
        <v>1718.75</v>
      </c>
      <c r="Y14" s="65">
        <f t="shared" si="5"/>
        <v>0.3139269406392694</v>
      </c>
      <c r="Z14" s="61"/>
    </row>
    <row r="15" spans="1:26" x14ac:dyDescent="0.25">
      <c r="A15" s="64" t="s">
        <v>13</v>
      </c>
      <c r="B15" s="61" t="s">
        <v>274</v>
      </c>
      <c r="C15" s="58">
        <f>IFERROR((s_DL/(up_RadSpec!G15*s_EF_w*s_ED_com*s_IRS_w*(1/1000)))*1,".")</f>
        <v>0.36363636363636365</v>
      </c>
      <c r="D15" s="58">
        <f>IFERROR(IF(A15="H-3",(s_DL/(up_RadSpec!F15*s_EF_w*s_ED_com*(s_ET_w_o+s_ET_w_i)*(1/24)*s_IRA_w*(1/17)*1000))*1,(s_DL/(up_RadSpec!F15*s_EF_w*s_ED_com*(s_ET_w_o+s_ET_w_i)*(1/24)*s_IRA_w*(1/s_PEF_wind)*1000))*1),".")</f>
        <v>902.50320889537193</v>
      </c>
      <c r="E15" s="58" t="str">
        <f>IFERROR((s_DL/(up_RadSpec!E15*s_EF_w*(1/365)*s_ED_com*up_RadSpec!O15*(s_ET_w_o+s_ET_w_i)*(1/24)*up_RadSpec!T15))*1,".")</f>
        <v>.</v>
      </c>
      <c r="F15" s="58">
        <f t="shared" si="0"/>
        <v>0.36348990637563572</v>
      </c>
      <c r="G15" s="65">
        <f t="shared" si="1"/>
        <v>13.75</v>
      </c>
      <c r="H15" s="65">
        <f t="shared" si="2"/>
        <v>5.5401465066476623E-3</v>
      </c>
      <c r="I15" s="65">
        <f>s_C*s_EF_w*(1/365)*s_ED_com*(s_ET_w_o+s_ET_w_i)*(1/24)*up_RadSpec!T15*up_RadSpec!O15*1</f>
        <v>0</v>
      </c>
      <c r="J15" s="58"/>
      <c r="K15" s="58" t="str">
        <f>IFERROR((s_DL/(up_RadSpec!E15*s_EF_w*(1/365)*s_ED_com*up_RadSpec!O15*(s_ET_w_o+s_ET_w_i)*(1/24)*up_RadSpec!T15))*1,".")</f>
        <v>.</v>
      </c>
      <c r="L15" s="58" t="str">
        <f>IFERROR((s_DL/(up_RadSpec!K15*s_EF_w*(1/365)*s_ED_com*up_RadSpec!P15*(s_ET_w_o+s_ET_w_i)*(1/24)*up_RadSpec!U15))*1,".")</f>
        <v>.</v>
      </c>
      <c r="M15" s="58" t="str">
        <f>IFERROR((s_DL/(up_RadSpec!L15*s_EF_w*(1/365)*s_ED_com*up_RadSpec!Q15*(s_ET_w_o+s_ET_w_i)*(1/24)*up_RadSpec!V15))*1,".")</f>
        <v>.</v>
      </c>
      <c r="N15" s="58" t="str">
        <f>IFERROR((s_DL/(up_RadSpec!M15*s_EF_w*(1/365)*s_ED_com*up_RadSpec!R15*(s_ET_w_o+s_ET_w_i)*(1/24)*up_RadSpec!W15))*1,".")</f>
        <v>.</v>
      </c>
      <c r="O15" s="58" t="str">
        <f>IFERROR((s_DL/(up_RadSpec!I15*s_EF_w*(1/365)*s_ED_com*up_RadSpec!N15*(s_ET_w_o+s_ET_w_i)*(1/24)*up_RadSpec!S15))*1,".")</f>
        <v>.</v>
      </c>
      <c r="P15" s="65">
        <f>s_C*s_EF_w*(1/365)*s_ED_com*(s_ET_w_o+s_ET_w_i)*(1/24)*up_RadSpec!T15*up_RadSpec!O15*1</f>
        <v>0</v>
      </c>
      <c r="Q15" s="65">
        <f>s_C*s_EF_w*(1/365)*s_ED_com*(s_ET_w_o+s_ET_w_i)*(1/24)*up_RadSpec!U15*up_RadSpec!P15*1</f>
        <v>0</v>
      </c>
      <c r="R15" s="65">
        <f>s_C*s_EF_w*(1/365)*s_ED_com*(s_ET_w_o+s_ET_w_i)*(1/24)*up_RadSpec!V15*up_RadSpec!Q15*1</f>
        <v>0</v>
      </c>
      <c r="S15" s="65">
        <f>s_C*s_EF_w*(1/365)*s_ED_com*(s_ET_w_o+s_ET_w_i)*(1/24)*up_RadSpec!W15*up_RadSpec!R15*1</f>
        <v>0</v>
      </c>
      <c r="T15" s="65">
        <f>s_C*s_EF_w*(1/365)*s_ED_com*(s_ET_w_o+s_ET_w_i)*(1/24)*up_RadSpec!S15*up_RadSpec!N15*1</f>
        <v>0</v>
      </c>
      <c r="U15" s="58">
        <f>IFERROR(s_DL/(up_RadSpec!F15*s_EF_w*s_ED_com*(s_ET_w_o+s_ET_w_i)*(1/24)*s_IRA_w),".")</f>
        <v>2.9090909090909089E-3</v>
      </c>
      <c r="V15" s="58">
        <f>IFERROR(s_DL/(up_RadSpec!H15*s_EF_w*(1/365)*s_ED_com*(s_ET_w_o+s_ET_w_i)*(1/24)*s_GSF_a),".")</f>
        <v>15.927272727272728</v>
      </c>
      <c r="W15" s="58">
        <f t="shared" si="6"/>
        <v>2.908559665316422E-3</v>
      </c>
      <c r="X15" s="65">
        <f t="shared" si="4"/>
        <v>1718.75</v>
      </c>
      <c r="Y15" s="65">
        <f t="shared" si="5"/>
        <v>0.3139269406392694</v>
      </c>
      <c r="Z15" s="61"/>
    </row>
    <row r="16" spans="1:26" x14ac:dyDescent="0.25">
      <c r="A16" s="64" t="s">
        <v>14</v>
      </c>
      <c r="B16" s="61" t="s">
        <v>274</v>
      </c>
      <c r="C16" s="58">
        <f>IFERROR((s_DL/(up_RadSpec!G16*s_EF_w*s_ED_com*s_IRS_w*(1/1000)))*1,".")</f>
        <v>0.36363636363636365</v>
      </c>
      <c r="D16" s="58">
        <f>IFERROR(IF(A16="H-3",(s_DL/(up_RadSpec!F16*s_EF_w*s_ED_com*(s_ET_w_o+s_ET_w_i)*(1/24)*s_IRA_w*(1/17)*1000))*1,(s_DL/(up_RadSpec!F16*s_EF_w*s_ED_com*(s_ET_w_o+s_ET_w_i)*(1/24)*s_IRA_w*(1/s_PEF_wind)*1000))*1),".")</f>
        <v>902.50320889537193</v>
      </c>
      <c r="E16" s="58">
        <f>IFERROR((s_DL/(up_RadSpec!E16*s_EF_w*(1/365)*s_ED_com*up_RadSpec!O16*(s_ET_w_o+s_ET_w_i)*(1/24)*up_RadSpec!T16))*1,".")</f>
        <v>7649462.0302510569</v>
      </c>
      <c r="F16" s="58">
        <f t="shared" si="0"/>
        <v>0.36348988910319158</v>
      </c>
      <c r="G16" s="65">
        <f t="shared" si="1"/>
        <v>13.75</v>
      </c>
      <c r="H16" s="65">
        <f t="shared" si="2"/>
        <v>5.5401465066476623E-3</v>
      </c>
      <c r="I16" s="65">
        <f>s_C*s_EF_w*(1/365)*s_ED_com*(s_ET_w_o+s_ET_w_i)*(1/24)*up_RadSpec!T16*up_RadSpec!O16*1</f>
        <v>6.5364073711676418E-7</v>
      </c>
      <c r="J16" s="58"/>
      <c r="K16" s="58">
        <f>IFERROR((s_DL/(up_RadSpec!E16*s_EF_w*(1/365)*s_ED_com*up_RadSpec!O16*(s_ET_w_o+s_ET_w_i)*(1/24)*up_RadSpec!T16))*1,".")</f>
        <v>7649462.0302510569</v>
      </c>
      <c r="L16" s="58">
        <f>IFERROR((s_DL/(up_RadSpec!K16*s_EF_w*(1/365)*s_ED_com*up_RadSpec!P16*(s_ET_w_o+s_ET_w_i)*(1/24)*up_RadSpec!U16))*1,".")</f>
        <v>13623429.416112348</v>
      </c>
      <c r="M16" s="58">
        <f>IFERROR((s_DL/(up_RadSpec!L16*s_EF_w*(1/365)*s_ED_com*up_RadSpec!Q16*(s_ET_w_o+s_ET_w_i)*(1/24)*up_RadSpec!V16))*1,".")</f>
        <v>8184138.0561977783</v>
      </c>
      <c r="N16" s="58">
        <f>IFERROR((s_DL/(up_RadSpec!M16*s_EF_w*(1/365)*s_ED_com*up_RadSpec!R16*(s_ET_w_o+s_ET_w_i)*(1/24)*up_RadSpec!W16))*1,".")</f>
        <v>8226424.938046176</v>
      </c>
      <c r="O16" s="58">
        <f>IFERROR((s_DL/(up_RadSpec!I16*s_EF_w*(1/365)*s_ED_com*up_RadSpec!N16*(s_ET_w_o+s_ET_w_i)*(1/24)*up_RadSpec!S16))*1,".")</f>
        <v>318545454.54545456</v>
      </c>
      <c r="P16" s="65">
        <f>s_C*s_EF_w*(1/365)*s_ED_com*(s_ET_w_o+s_ET_w_i)*(1/24)*up_RadSpec!T16*up_RadSpec!O16*1</f>
        <v>6.5364073711676418E-7</v>
      </c>
      <c r="Q16" s="65">
        <f>s_C*s_EF_w*(1/365)*s_ED_com*(s_ET_w_o+s_ET_w_i)*(1/24)*up_RadSpec!U16*up_RadSpec!P16*1</f>
        <v>3.6701478367014768E-7</v>
      </c>
      <c r="R16" s="65">
        <f>s_C*s_EF_w*(1/365)*s_ED_com*(s_ET_w_o+s_ET_w_i)*(1/24)*up_RadSpec!V16*up_RadSpec!Q16*1</f>
        <v>6.1093788565963193E-7</v>
      </c>
      <c r="S16" s="65">
        <f>s_C*s_EF_w*(1/365)*s_ED_com*(s_ET_w_o+s_ET_w_i)*(1/24)*up_RadSpec!W16*up_RadSpec!R16*1</f>
        <v>6.0779743784880732E-7</v>
      </c>
      <c r="T16" s="65">
        <f>s_C*s_EF_w*(1/365)*s_ED_com*(s_ET_w_o+s_ET_w_i)*(1/24)*up_RadSpec!S16*up_RadSpec!N16*1</f>
        <v>1.5696347031963468E-8</v>
      </c>
      <c r="U16" s="58">
        <f>IFERROR(s_DL/(up_RadSpec!F16*s_EF_w*s_ED_com*(s_ET_w_o+s_ET_w_i)*(1/24)*s_IRA_w),".")</f>
        <v>2.9090909090909089E-3</v>
      </c>
      <c r="V16" s="58">
        <f>IFERROR(s_DL/(up_RadSpec!H16*s_EF_w*(1/365)*s_ED_com*(s_ET_w_o+s_ET_w_i)*(1/24)*s_GSF_a),".")</f>
        <v>15.927272727272728</v>
      </c>
      <c r="W16" s="58">
        <f t="shared" si="6"/>
        <v>2.908559665316422E-3</v>
      </c>
      <c r="X16" s="65">
        <f t="shared" si="4"/>
        <v>1718.75</v>
      </c>
      <c r="Y16" s="65">
        <f t="shared" si="5"/>
        <v>0.3139269406392694</v>
      </c>
      <c r="Z16" s="61"/>
    </row>
    <row r="17" spans="1:26" x14ac:dyDescent="0.25">
      <c r="A17" s="64" t="s">
        <v>15</v>
      </c>
      <c r="B17" s="61" t="s">
        <v>274</v>
      </c>
      <c r="C17" s="58">
        <f>IFERROR((s_DL/(up_RadSpec!G17*s_EF_w*s_ED_com*s_IRS_w*(1/1000)))*1,".")</f>
        <v>0.36363636363636365</v>
      </c>
      <c r="D17" s="58">
        <f>IFERROR(IF(A17="H-3",(s_DL/(up_RadSpec!F17*s_EF_w*s_ED_com*(s_ET_w_o+s_ET_w_i)*(1/24)*s_IRA_w*(1/17)*1000))*1,(s_DL/(up_RadSpec!F17*s_EF_w*s_ED_com*(s_ET_w_o+s_ET_w_i)*(1/24)*s_IRA_w*(1/s_PEF_wind)*1000))*1),".")</f>
        <v>902.50320889537193</v>
      </c>
      <c r="E17" s="58">
        <f>IFERROR((s_DL/(up_RadSpec!E17*s_EF_w*(1/365)*s_ED_com*up_RadSpec!O17*(s_ET_w_o+s_ET_w_i)*(1/24)*up_RadSpec!T17))*1,".")</f>
        <v>703.28217237308115</v>
      </c>
      <c r="F17" s="58">
        <f t="shared" si="0"/>
        <v>0.36330213443427395</v>
      </c>
      <c r="G17" s="65">
        <f t="shared" si="1"/>
        <v>13.75</v>
      </c>
      <c r="H17" s="65">
        <f t="shared" si="2"/>
        <v>5.5401465066476623E-3</v>
      </c>
      <c r="I17" s="65">
        <f>s_C*s_EF_w*(1/365)*s_ED_com*(s_ET_w_o+s_ET_w_i)*(1/24)*up_RadSpec!T17*up_RadSpec!O17*1</f>
        <v>7.1095218909481631E-3</v>
      </c>
      <c r="J17" s="58"/>
      <c r="K17" s="58">
        <f>IFERROR((s_DL/(up_RadSpec!E17*s_EF_w*(1/365)*s_ED_com*up_RadSpec!O17*(s_ET_w_o+s_ET_w_i)*(1/24)*up_RadSpec!T17))*1,".")</f>
        <v>703.28217237308115</v>
      </c>
      <c r="L17" s="58">
        <f>IFERROR((s_DL/(up_RadSpec!K17*s_EF_w*(1/365)*s_ED_com*up_RadSpec!P17*(s_ET_w_o+s_ET_w_i)*(1/24)*up_RadSpec!U17))*1,".")</f>
        <v>1229.1326763688576</v>
      </c>
      <c r="M17" s="58">
        <f>IFERROR((s_DL/(up_RadSpec!L17*s_EF_w*(1/365)*s_ED_com*up_RadSpec!Q17*(s_ET_w_o+s_ET_w_i)*(1/24)*up_RadSpec!V17))*1,".")</f>
        <v>926.04629075217326</v>
      </c>
      <c r="N17" s="58">
        <f>IFERROR((s_DL/(up_RadSpec!M17*s_EF_w*(1/365)*s_ED_com*up_RadSpec!R17*(s_ET_w_o+s_ET_w_i)*(1/24)*up_RadSpec!W17))*1,".")</f>
        <v>823.46950765735755</v>
      </c>
      <c r="O17" s="58">
        <f>IFERROR((s_DL/(up_RadSpec!I17*s_EF_w*(1/365)*s_ED_com*up_RadSpec!N17*(s_ET_w_o+s_ET_w_i)*(1/24)*up_RadSpec!S17))*1,".")</f>
        <v>2355.1854998583972</v>
      </c>
      <c r="P17" s="65">
        <f>s_C*s_EF_w*(1/365)*s_ED_com*(s_ET_w_o+s_ET_w_i)*(1/24)*up_RadSpec!T17*up_RadSpec!O17*1</f>
        <v>7.1095218909481631E-3</v>
      </c>
      <c r="Q17" s="65">
        <f>s_C*s_EF_w*(1/365)*s_ED_com*(s_ET_w_o+s_ET_w_i)*(1/24)*up_RadSpec!U17*up_RadSpec!P17*1</f>
        <v>4.0679091005628113E-3</v>
      </c>
      <c r="R17" s="65">
        <f>s_C*s_EF_w*(1/365)*s_ED_com*(s_ET_w_o+s_ET_w_i)*(1/24)*up_RadSpec!V17*up_RadSpec!Q17*1</f>
        <v>5.3992981235730592E-3</v>
      </c>
      <c r="S17" s="65">
        <f>s_C*s_EF_w*(1/365)*s_ED_com*(s_ET_w_o+s_ET_w_i)*(1/24)*up_RadSpec!W17*up_RadSpec!R17*1</f>
        <v>6.0718702435312039E-3</v>
      </c>
      <c r="T17" s="65">
        <f>s_C*s_EF_w*(1/365)*s_ED_com*(s_ET_w_o+s_ET_w_i)*(1/24)*up_RadSpec!S17*up_RadSpec!N17*1</f>
        <v>2.1229750269355085E-3</v>
      </c>
      <c r="U17" s="58">
        <f>IFERROR(s_DL/(up_RadSpec!F17*s_EF_w*s_ED_com*(s_ET_w_o+s_ET_w_i)*(1/24)*s_IRA_w),".")</f>
        <v>2.9090909090909089E-3</v>
      </c>
      <c r="V17" s="58">
        <f>IFERROR(s_DL/(up_RadSpec!H17*s_EF_w*(1/365)*s_ED_com*(s_ET_w_o+s_ET_w_i)*(1/24)*s_GSF_a),".")</f>
        <v>15.927272727272728</v>
      </c>
      <c r="W17" s="58">
        <f t="shared" si="6"/>
        <v>2.908559665316422E-3</v>
      </c>
      <c r="X17" s="65">
        <f t="shared" si="4"/>
        <v>1718.75</v>
      </c>
      <c r="Y17" s="65">
        <f t="shared" si="5"/>
        <v>0.3139269406392694</v>
      </c>
      <c r="Z17" s="61"/>
    </row>
    <row r="18" spans="1:26" x14ac:dyDescent="0.25">
      <c r="A18" s="64" t="s">
        <v>16</v>
      </c>
      <c r="B18" s="61" t="s">
        <v>274</v>
      </c>
      <c r="C18" s="58">
        <f>IFERROR((s_DL/(up_RadSpec!G18*s_EF_w*s_ED_com*s_IRS_w*(1/1000)))*1,".")</f>
        <v>0.36363636363636365</v>
      </c>
      <c r="D18" s="58">
        <f>IFERROR(IF(A18="H-3",(s_DL/(up_RadSpec!F18*s_EF_w*s_ED_com*(s_ET_w_o+s_ET_w_i)*(1/24)*s_IRA_w*(1/17)*1000))*1,(s_DL/(up_RadSpec!F18*s_EF_w*s_ED_com*(s_ET_w_o+s_ET_w_i)*(1/24)*s_IRA_w*(1/s_PEF_wind)*1000))*1),".")</f>
        <v>902.50320889537193</v>
      </c>
      <c r="E18" s="58">
        <f>IFERROR((s_DL/(up_RadSpec!E18*s_EF_w*(1/365)*s_ED_com*up_RadSpec!O18*(s_ET_w_o+s_ET_w_i)*(1/24)*up_RadSpec!T18))*1,".")</f>
        <v>358.19104981705613</v>
      </c>
      <c r="F18" s="58">
        <f t="shared" si="0"/>
        <v>0.36312141316916596</v>
      </c>
      <c r="G18" s="65">
        <f t="shared" si="1"/>
        <v>13.75</v>
      </c>
      <c r="H18" s="65">
        <f t="shared" si="2"/>
        <v>5.5401465066476623E-3</v>
      </c>
      <c r="I18" s="65">
        <f>s_C*s_EF_w*(1/365)*s_ED_com*(s_ET_w_o+s_ET_w_i)*(1/24)*up_RadSpec!T18*up_RadSpec!O18*1</f>
        <v>1.3959031088447687E-2</v>
      </c>
      <c r="J18" s="58"/>
      <c r="K18" s="58">
        <f>IFERROR((s_DL/(up_RadSpec!E18*s_EF_w*(1/365)*s_ED_com*up_RadSpec!O18*(s_ET_w_o+s_ET_w_i)*(1/24)*up_RadSpec!T18))*1,".")</f>
        <v>358.19104981705613</v>
      </c>
      <c r="L18" s="58">
        <f>IFERROR((s_DL/(up_RadSpec!K18*s_EF_w*(1/365)*s_ED_com*up_RadSpec!P18*(s_ET_w_o+s_ET_w_i)*(1/24)*up_RadSpec!U18))*1,".")</f>
        <v>708.75611640484192</v>
      </c>
      <c r="M18" s="58">
        <f>IFERROR((s_DL/(up_RadSpec!L18*s_EF_w*(1/365)*s_ED_com*up_RadSpec!Q18*(s_ET_w_o+s_ET_w_i)*(1/24)*up_RadSpec!V18))*1,".")</f>
        <v>496.33877043552508</v>
      </c>
      <c r="N18" s="58">
        <f>IFERROR((s_DL/(up_RadSpec!M18*s_EF_w*(1/365)*s_ED_com*up_RadSpec!R18*(s_ET_w_o+s_ET_w_i)*(1/24)*up_RadSpec!W18))*1,".")</f>
        <v>411.22563526890514</v>
      </c>
      <c r="O18" s="58">
        <f>IFERROR((s_DL/(up_RadSpec!I18*s_EF_w*(1/365)*s_ED_com*up_RadSpec!N18*(s_ET_w_o+s_ET_w_i)*(1/24)*up_RadSpec!S18))*1,".")</f>
        <v>1204.7552447552446</v>
      </c>
      <c r="P18" s="65">
        <f>s_C*s_EF_w*(1/365)*s_ED_com*(s_ET_w_o+s_ET_w_i)*(1/24)*up_RadSpec!T18*up_RadSpec!O18*1</f>
        <v>1.3959031088447687E-2</v>
      </c>
      <c r="Q18" s="65">
        <f>s_C*s_EF_w*(1/365)*s_ED_com*(s_ET_w_o+s_ET_w_i)*(1/24)*up_RadSpec!U18*up_RadSpec!P18*1</f>
        <v>7.0546128411031568E-3</v>
      </c>
      <c r="R18" s="65">
        <f>s_C*s_EF_w*(1/365)*s_ED_com*(s_ET_w_o+s_ET_w_i)*(1/24)*up_RadSpec!V18*up_RadSpec!Q18*1</f>
        <v>1.0073764730513846E-2</v>
      </c>
      <c r="S18" s="65">
        <f>s_C*s_EF_w*(1/365)*s_ED_com*(s_ET_w_o+s_ET_w_i)*(1/24)*up_RadSpec!W18*up_RadSpec!R18*1</f>
        <v>1.215877506452253E-2</v>
      </c>
      <c r="T18" s="65">
        <f>s_C*s_EF_w*(1/365)*s_ED_com*(s_ET_w_o+s_ET_w_i)*(1/24)*up_RadSpec!S18*up_RadSpec!N18*1</f>
        <v>4.1502205711632231E-3</v>
      </c>
      <c r="U18" s="58">
        <f>IFERROR(s_DL/(up_RadSpec!F18*s_EF_w*s_ED_com*(s_ET_w_o+s_ET_w_i)*(1/24)*s_IRA_w),".")</f>
        <v>2.9090909090909089E-3</v>
      </c>
      <c r="V18" s="58">
        <f>IFERROR(s_DL/(up_RadSpec!H18*s_EF_w*(1/365)*s_ED_com*(s_ET_w_o+s_ET_w_i)*(1/24)*s_GSF_a),".")</f>
        <v>15.927272727272728</v>
      </c>
      <c r="W18" s="58">
        <f t="shared" si="6"/>
        <v>2.908559665316422E-3</v>
      </c>
      <c r="X18" s="65">
        <f t="shared" si="4"/>
        <v>1718.75</v>
      </c>
      <c r="Y18" s="65">
        <f t="shared" si="5"/>
        <v>0.3139269406392694</v>
      </c>
      <c r="Z18" s="61"/>
    </row>
    <row r="19" spans="1:26" x14ac:dyDescent="0.25">
      <c r="A19" s="64" t="s">
        <v>17</v>
      </c>
      <c r="B19" s="61" t="s">
        <v>274</v>
      </c>
      <c r="C19" s="58">
        <f>IFERROR((s_DL/(up_RadSpec!G19*s_EF_w*s_ED_com*s_IRS_w*(1/1000)))*1,".")</f>
        <v>0.36363636363636365</v>
      </c>
      <c r="D19" s="58">
        <f>IFERROR(IF(A19="H-3",(s_DL/(up_RadSpec!F19*s_EF_w*s_ED_com*(s_ET_w_o+s_ET_w_i)*(1/24)*s_IRA_w*(1/17)*1000))*1,(s_DL/(up_RadSpec!F19*s_EF_w*s_ED_com*(s_ET_w_o+s_ET_w_i)*(1/24)*s_IRA_w*(1/s_PEF_wind)*1000))*1),".")</f>
        <v>902.50320889537193</v>
      </c>
      <c r="E19" s="58">
        <f>IFERROR((s_DL/(up_RadSpec!E19*s_EF_w*(1/365)*s_ED_com*up_RadSpec!O19*(s_ET_w_o+s_ET_w_i)*(1/24)*up_RadSpec!T19))*1,".")</f>
        <v>365.49603032687224</v>
      </c>
      <c r="F19" s="58">
        <f t="shared" si="0"/>
        <v>0.36312877073550603</v>
      </c>
      <c r="G19" s="65">
        <f t="shared" si="1"/>
        <v>13.75</v>
      </c>
      <c r="H19" s="65">
        <f t="shared" si="2"/>
        <v>5.5401465066476623E-3</v>
      </c>
      <c r="I19" s="65">
        <f>s_C*s_EF_w*(1/365)*s_ED_com*(s_ET_w_o+s_ET_w_i)*(1/24)*up_RadSpec!T19*up_RadSpec!O19*1</f>
        <v>1.3680039138943246E-2</v>
      </c>
      <c r="J19" s="58"/>
      <c r="K19" s="58">
        <f>IFERROR((s_DL/(up_RadSpec!E19*s_EF_w*(1/365)*s_ED_com*up_RadSpec!O19*(s_ET_w_o+s_ET_w_i)*(1/24)*up_RadSpec!T19))*1,".")</f>
        <v>365.49603032687224</v>
      </c>
      <c r="L19" s="58">
        <f>IFERROR((s_DL/(up_RadSpec!K19*s_EF_w*(1/365)*s_ED_com*up_RadSpec!P19*(s_ET_w_o+s_ET_w_i)*(1/24)*up_RadSpec!U19))*1,".")</f>
        <v>724.92613769209538</v>
      </c>
      <c r="M19" s="58">
        <f>IFERROR((s_DL/(up_RadSpec!L19*s_EF_w*(1/365)*s_ED_com*up_RadSpec!Q19*(s_ET_w_o+s_ET_w_i)*(1/24)*up_RadSpec!V19))*1,".")</f>
        <v>502.51823043266927</v>
      </c>
      <c r="N19" s="58">
        <f>IFERROR((s_DL/(up_RadSpec!M19*s_EF_w*(1/365)*s_ED_com*up_RadSpec!R19*(s_ET_w_o+s_ET_w_i)*(1/24)*up_RadSpec!W19))*1,".")</f>
        <v>419.70515970515953</v>
      </c>
      <c r="O19" s="58">
        <f>IFERROR((s_DL/(up_RadSpec!I19*s_EF_w*(1/365)*s_ED_com*up_RadSpec!N19*(s_ET_w_o+s_ET_w_i)*(1/24)*up_RadSpec!S19))*1,".")</f>
        <v>1248.3427584651174</v>
      </c>
      <c r="P19" s="65">
        <f>s_C*s_EF_w*(1/365)*s_ED_com*(s_ET_w_o+s_ET_w_i)*(1/24)*up_RadSpec!T19*up_RadSpec!O19*1</f>
        <v>1.3680039138943246E-2</v>
      </c>
      <c r="Q19" s="65">
        <f>s_C*s_EF_w*(1/365)*s_ED_com*(s_ET_w_o+s_ET_w_i)*(1/24)*up_RadSpec!U19*up_RadSpec!P19*1</f>
        <v>6.897254409832989E-3</v>
      </c>
      <c r="R19" s="65">
        <f>s_C*s_EF_w*(1/365)*s_ED_com*(s_ET_w_o+s_ET_w_i)*(1/24)*up_RadSpec!V19*up_RadSpec!Q19*1</f>
        <v>9.9498877795836192E-3</v>
      </c>
      <c r="S19" s="65">
        <f>s_C*s_EF_w*(1/365)*s_ED_com*(s_ET_w_o+s_ET_w_i)*(1/24)*up_RadSpec!W19*up_RadSpec!R19*1</f>
        <v>1.191312492682356E-2</v>
      </c>
      <c r="T19" s="65">
        <f>s_C*s_EF_w*(1/365)*s_ED_com*(s_ET_w_o+s_ET_w_i)*(1/24)*up_RadSpec!S19*up_RadSpec!N19*1</f>
        <v>4.0053102131562658E-3</v>
      </c>
      <c r="U19" s="58">
        <f>IFERROR(s_DL/(up_RadSpec!F19*s_EF_w*s_ED_com*(s_ET_w_o+s_ET_w_i)*(1/24)*s_IRA_w),".")</f>
        <v>2.9090909090909089E-3</v>
      </c>
      <c r="V19" s="58">
        <f>IFERROR(s_DL/(up_RadSpec!H19*s_EF_w*(1/365)*s_ED_com*(s_ET_w_o+s_ET_w_i)*(1/24)*s_GSF_a),".")</f>
        <v>15.927272727272728</v>
      </c>
      <c r="W19" s="58">
        <f t="shared" si="6"/>
        <v>2.908559665316422E-3</v>
      </c>
      <c r="X19" s="65">
        <f t="shared" si="4"/>
        <v>1718.75</v>
      </c>
      <c r="Y19" s="65">
        <f t="shared" si="5"/>
        <v>0.3139269406392694</v>
      </c>
      <c r="Z19" s="61"/>
    </row>
    <row r="20" spans="1:26" x14ac:dyDescent="0.25">
      <c r="A20" s="64" t="s">
        <v>18</v>
      </c>
      <c r="B20" s="61" t="s">
        <v>274</v>
      </c>
      <c r="C20" s="58">
        <f>IFERROR((s_DL/(up_RadSpec!G20*s_EF_w*s_ED_com*s_IRS_w*(1/1000)))*1,".")</f>
        <v>0.36363636363636365</v>
      </c>
      <c r="D20" s="58">
        <f>IFERROR(IF(A20="H-3",(s_DL/(up_RadSpec!F20*s_EF_w*s_ED_com*(s_ET_w_o+s_ET_w_i)*(1/24)*s_IRA_w*(1/17)*1000))*1,(s_DL/(up_RadSpec!F20*s_EF_w*s_ED_com*(s_ET_w_o+s_ET_w_i)*(1/24)*s_IRA_w*(1/s_PEF_wind)*1000))*1),".")</f>
        <v>902.50320889537193</v>
      </c>
      <c r="E20" s="58">
        <f>IFERROR((s_DL/(up_RadSpec!E20*s_EF_w*(1/365)*s_ED_com*up_RadSpec!O20*(s_ET_w_o+s_ET_w_i)*(1/24)*up_RadSpec!T20))*1,".")</f>
        <v>359.39411562557814</v>
      </c>
      <c r="F20" s="58">
        <f t="shared" si="0"/>
        <v>0.36312264544770728</v>
      </c>
      <c r="G20" s="65">
        <f t="shared" si="1"/>
        <v>13.75</v>
      </c>
      <c r="H20" s="65">
        <f t="shared" si="2"/>
        <v>5.5401465066476623E-3</v>
      </c>
      <c r="I20" s="65">
        <f>s_C*s_EF_w*(1/365)*s_ED_com*(s_ET_w_o+s_ET_w_i)*(1/24)*up_RadSpec!T20*up_RadSpec!O20*1</f>
        <v>1.3912303464670721E-2</v>
      </c>
      <c r="J20" s="58"/>
      <c r="K20" s="58">
        <f>IFERROR((s_DL/(up_RadSpec!E20*s_EF_w*(1/365)*s_ED_com*up_RadSpec!O20*(s_ET_w_o+s_ET_w_i)*(1/24)*up_RadSpec!T20))*1,".")</f>
        <v>359.39411562557814</v>
      </c>
      <c r="L20" s="58">
        <f>IFERROR((s_DL/(up_RadSpec!K20*s_EF_w*(1/365)*s_ED_com*up_RadSpec!P20*(s_ET_w_o+s_ET_w_i)*(1/24)*up_RadSpec!U20))*1,".")</f>
        <v>708.75923413236853</v>
      </c>
      <c r="M20" s="58">
        <f>IFERROR((s_DL/(up_RadSpec!L20*s_EF_w*(1/365)*s_ED_com*up_RadSpec!Q20*(s_ET_w_o+s_ET_w_i)*(1/24)*up_RadSpec!V20))*1,".")</f>
        <v>495.90409590409598</v>
      </c>
      <c r="N20" s="58">
        <f>IFERROR((s_DL/(up_RadSpec!M20*s_EF_w*(1/365)*s_ED_com*up_RadSpec!R20*(s_ET_w_o+s_ET_w_i)*(1/24)*up_RadSpec!W20))*1,".")</f>
        <v>416.39928698752243</v>
      </c>
      <c r="O20" s="58">
        <f>IFERROR((s_DL/(up_RadSpec!I20*s_EF_w*(1/365)*s_ED_com*up_RadSpec!N20*(s_ET_w_o+s_ET_w_i)*(1/24)*up_RadSpec!S20))*1,".")</f>
        <v>1207.6986076986082</v>
      </c>
      <c r="P20" s="65">
        <f>s_C*s_EF_w*(1/365)*s_ED_com*(s_ET_w_o+s_ET_w_i)*(1/24)*up_RadSpec!T20*up_RadSpec!O20*1</f>
        <v>1.3912303464670721E-2</v>
      </c>
      <c r="Q20" s="65">
        <f>s_C*s_EF_w*(1/365)*s_ED_com*(s_ET_w_o+s_ET_w_i)*(1/24)*up_RadSpec!U20*up_RadSpec!P20*1</f>
        <v>7.054581808899855E-3</v>
      </c>
      <c r="R20" s="65">
        <f>s_C*s_EF_w*(1/365)*s_ED_com*(s_ET_w_o+s_ET_w_i)*(1/24)*up_RadSpec!V20*up_RadSpec!Q20*1</f>
        <v>1.0082594681708298E-2</v>
      </c>
      <c r="S20" s="65">
        <f>s_C*s_EF_w*(1/365)*s_ED_com*(s_ET_w_o+s_ET_w_i)*(1/24)*up_RadSpec!W20*up_RadSpec!R20*1</f>
        <v>1.2007705479452048E-2</v>
      </c>
      <c r="T20" s="65">
        <f>s_C*s_EF_w*(1/365)*s_ED_com*(s_ET_w_o+s_ET_w_i)*(1/24)*up_RadSpec!S20*up_RadSpec!N20*1</f>
        <v>4.1401057914010565E-3</v>
      </c>
      <c r="U20" s="58">
        <f>IFERROR(s_DL/(up_RadSpec!F20*s_EF_w*s_ED_com*(s_ET_w_o+s_ET_w_i)*(1/24)*s_IRA_w),".")</f>
        <v>2.9090909090909089E-3</v>
      </c>
      <c r="V20" s="58">
        <f>IFERROR(s_DL/(up_RadSpec!H20*s_EF_w*(1/365)*s_ED_com*(s_ET_w_o+s_ET_w_i)*(1/24)*s_GSF_a),".")</f>
        <v>15.927272727272728</v>
      </c>
      <c r="W20" s="58">
        <f t="shared" si="6"/>
        <v>2.908559665316422E-3</v>
      </c>
      <c r="X20" s="65">
        <f t="shared" si="4"/>
        <v>1718.75</v>
      </c>
      <c r="Y20" s="65">
        <f t="shared" si="5"/>
        <v>0.3139269406392694</v>
      </c>
      <c r="Z20" s="61"/>
    </row>
    <row r="21" spans="1:26" x14ac:dyDescent="0.25">
      <c r="A21" s="64" t="s">
        <v>19</v>
      </c>
      <c r="B21" s="61" t="s">
        <v>274</v>
      </c>
      <c r="C21" s="58">
        <f>IFERROR((s_DL/(up_RadSpec!G21*s_EF_w*s_ED_com*s_IRS_w*(1/1000)))*1,".")</f>
        <v>0.36363636363636365</v>
      </c>
      <c r="D21" s="58">
        <f>IFERROR(IF(A21="H-3",(s_DL/(up_RadSpec!F21*s_EF_w*s_ED_com*(s_ET_w_o+s_ET_w_i)*(1/24)*s_IRA_w*(1/17)*1000))*1,(s_DL/(up_RadSpec!F21*s_EF_w*s_ED_com*(s_ET_w_o+s_ET_w_i)*(1/24)*s_IRA_w*(1/s_PEF_wind)*1000))*1),".")</f>
        <v>902.50320889537193</v>
      </c>
      <c r="E21" s="58" t="str">
        <f>IFERROR((s_DL/(up_RadSpec!E21*s_EF_w*(1/365)*s_ED_com*up_RadSpec!O21*(s_ET_w_o+s_ET_w_i)*(1/24)*up_RadSpec!T21))*1,".")</f>
        <v>.</v>
      </c>
      <c r="F21" s="58">
        <f t="shared" si="0"/>
        <v>0.36348990637563572</v>
      </c>
      <c r="G21" s="65">
        <f t="shared" si="1"/>
        <v>13.75</v>
      </c>
      <c r="H21" s="65">
        <f t="shared" si="2"/>
        <v>5.5401465066476623E-3</v>
      </c>
      <c r="I21" s="65">
        <f>s_C*s_EF_w*(1/365)*s_ED_com*(s_ET_w_o+s_ET_w_i)*(1/24)*up_RadSpec!T21*up_RadSpec!O21*1</f>
        <v>0</v>
      </c>
      <c r="J21" s="58"/>
      <c r="K21" s="58" t="str">
        <f>IFERROR((s_DL/(up_RadSpec!E21*s_EF_w*(1/365)*s_ED_com*up_RadSpec!O21*(s_ET_w_o+s_ET_w_i)*(1/24)*up_RadSpec!T21))*1,".")</f>
        <v>.</v>
      </c>
      <c r="L21" s="58" t="str">
        <f>IFERROR((s_DL/(up_RadSpec!K21*s_EF_w*(1/365)*s_ED_com*up_RadSpec!P21*(s_ET_w_o+s_ET_w_i)*(1/24)*up_RadSpec!U21))*1,".")</f>
        <v>.</v>
      </c>
      <c r="M21" s="58" t="str">
        <f>IFERROR((s_DL/(up_RadSpec!L21*s_EF_w*(1/365)*s_ED_com*up_RadSpec!Q21*(s_ET_w_o+s_ET_w_i)*(1/24)*up_RadSpec!V21))*1,".")</f>
        <v>.</v>
      </c>
      <c r="N21" s="58" t="str">
        <f>IFERROR((s_DL/(up_RadSpec!M21*s_EF_w*(1/365)*s_ED_com*up_RadSpec!R21*(s_ET_w_o+s_ET_w_i)*(1/24)*up_RadSpec!W21))*1,".")</f>
        <v>.</v>
      </c>
      <c r="O21" s="58" t="str">
        <f>IFERROR((s_DL/(up_RadSpec!I21*s_EF_w*(1/365)*s_ED_com*up_RadSpec!N21*(s_ET_w_o+s_ET_w_i)*(1/24)*up_RadSpec!S21))*1,".")</f>
        <v>.</v>
      </c>
      <c r="P21" s="65">
        <f>s_C*s_EF_w*(1/365)*s_ED_com*(s_ET_w_o+s_ET_w_i)*(1/24)*up_RadSpec!T21*up_RadSpec!O21*1</f>
        <v>0</v>
      </c>
      <c r="Q21" s="65">
        <f>s_C*s_EF_w*(1/365)*s_ED_com*(s_ET_w_o+s_ET_w_i)*(1/24)*up_RadSpec!U21*up_RadSpec!P21*1</f>
        <v>0</v>
      </c>
      <c r="R21" s="65">
        <f>s_C*s_EF_w*(1/365)*s_ED_com*(s_ET_w_o+s_ET_w_i)*(1/24)*up_RadSpec!V21*up_RadSpec!Q21*1</f>
        <v>0</v>
      </c>
      <c r="S21" s="65">
        <f>s_C*s_EF_w*(1/365)*s_ED_com*(s_ET_w_o+s_ET_w_i)*(1/24)*up_RadSpec!W21*up_RadSpec!R21*1</f>
        <v>0</v>
      </c>
      <c r="T21" s="65">
        <f>s_C*s_EF_w*(1/365)*s_ED_com*(s_ET_w_o+s_ET_w_i)*(1/24)*up_RadSpec!S21*up_RadSpec!N21*1</f>
        <v>0</v>
      </c>
      <c r="U21" s="58">
        <f>IFERROR(s_DL/(up_RadSpec!F21*s_EF_w*s_ED_com*(s_ET_w_o+s_ET_w_i)*(1/24)*s_IRA_w),".")</f>
        <v>2.9090909090909089E-3</v>
      </c>
      <c r="V21" s="58">
        <f>IFERROR(s_DL/(up_RadSpec!H21*s_EF_w*(1/365)*s_ED_com*(s_ET_w_o+s_ET_w_i)*(1/24)*s_GSF_a),".")</f>
        <v>15.927272727272728</v>
      </c>
      <c r="W21" s="58">
        <f t="shared" si="6"/>
        <v>2.908559665316422E-3</v>
      </c>
      <c r="X21" s="65">
        <f t="shared" si="4"/>
        <v>1718.75</v>
      </c>
      <c r="Y21" s="65">
        <f t="shared" si="5"/>
        <v>0.3139269406392694</v>
      </c>
      <c r="Z21" s="61"/>
    </row>
    <row r="22" spans="1:26" x14ac:dyDescent="0.25">
      <c r="A22" s="64" t="s">
        <v>20</v>
      </c>
      <c r="B22" s="61" t="s">
        <v>274</v>
      </c>
      <c r="C22" s="58">
        <f>IFERROR((s_DL/(up_RadSpec!G22*s_EF_w*s_ED_com*s_IRS_w*(1/1000)))*1,".")</f>
        <v>0.36363636363636365</v>
      </c>
      <c r="D22" s="58">
        <f>IFERROR(IF(A22="H-3",(s_DL/(up_RadSpec!F22*s_EF_w*s_ED_com*(s_ET_w_o+s_ET_w_i)*(1/24)*s_IRA_w*(1/17)*1000))*1,(s_DL/(up_RadSpec!F22*s_EF_w*s_ED_com*(s_ET_w_o+s_ET_w_i)*(1/24)*s_IRA_w*(1/s_PEF_wind)*1000))*1),".")</f>
        <v>902.50320889537193</v>
      </c>
      <c r="E22" s="58">
        <f>IFERROR((s_DL/(up_RadSpec!E22*s_EF_w*(1/365)*s_ED_com*up_RadSpec!O22*(s_ET_w_o+s_ET_w_i)*(1/24)*up_RadSpec!T22))*1,".")</f>
        <v>1528504398.8269799</v>
      </c>
      <c r="F22" s="58">
        <f t="shared" si="0"/>
        <v>0.36348990628919503</v>
      </c>
      <c r="G22" s="65">
        <f t="shared" si="1"/>
        <v>13.75</v>
      </c>
      <c r="H22" s="65">
        <f t="shared" si="2"/>
        <v>5.5401465066476623E-3</v>
      </c>
      <c r="I22" s="65">
        <f>s_C*s_EF_w*(1/365)*s_ED_com*(s_ET_w_o+s_ET_w_i)*(1/24)*up_RadSpec!T22*up_RadSpec!O22*1</f>
        <v>3.2711714822915463E-9</v>
      </c>
      <c r="J22" s="58"/>
      <c r="K22" s="58">
        <f>IFERROR((s_DL/(up_RadSpec!E22*s_EF_w*(1/365)*s_ED_com*up_RadSpec!O22*(s_ET_w_o+s_ET_w_i)*(1/24)*up_RadSpec!T22))*1,".")</f>
        <v>1528504398.8269799</v>
      </c>
      <c r="L22" s="58">
        <f>IFERROR((s_DL/(up_RadSpec!K22*s_EF_w*(1/365)*s_ED_com*up_RadSpec!P22*(s_ET_w_o+s_ET_w_i)*(1/24)*up_RadSpec!U22))*1,".")</f>
        <v>1400600315.0167918</v>
      </c>
      <c r="M22" s="58">
        <f>IFERROR((s_DL/(up_RadSpec!L22*s_EF_w*(1/365)*s_ED_com*up_RadSpec!Q22*(s_ET_w_o+s_ET_w_i)*(1/24)*up_RadSpec!V22))*1,".")</f>
        <v>1076036075.9143474</v>
      </c>
      <c r="N22" s="58">
        <f>IFERROR((s_DL/(up_RadSpec!M22*s_EF_w*(1/365)*s_ED_com*up_RadSpec!R22*(s_ET_w_o+s_ET_w_i)*(1/24)*up_RadSpec!W22))*1,".")</f>
        <v>1108825757.575757</v>
      </c>
      <c r="O22" s="58">
        <f>IFERROR((s_DL/(up_RadSpec!I22*s_EF_w*(1/365)*s_ED_com*up_RadSpec!N22*(s_ET_w_o+s_ET_w_i)*(1/24)*up_RadSpec!S22))*1,".")</f>
        <v>7867886699.35355</v>
      </c>
      <c r="P22" s="65">
        <f>s_C*s_EF_w*(1/365)*s_ED_com*(s_ET_w_o+s_ET_w_i)*(1/24)*up_RadSpec!T22*up_RadSpec!O22*1</f>
        <v>3.2711714822915463E-9</v>
      </c>
      <c r="Q22" s="65">
        <f>s_C*s_EF_w*(1/365)*s_ED_com*(s_ET_w_o+s_ET_w_i)*(1/24)*up_RadSpec!U22*up_RadSpec!P22*1</f>
        <v>3.5698978119536226E-9</v>
      </c>
      <c r="R22" s="65">
        <f>s_C*s_EF_w*(1/365)*s_ED_com*(s_ET_w_o+s_ET_w_i)*(1/24)*up_RadSpec!V22*up_RadSpec!Q22*1</f>
        <v>4.646684355588465E-9</v>
      </c>
      <c r="S22" s="65">
        <f>s_C*s_EF_w*(1/365)*s_ED_com*(s_ET_w_o+s_ET_w_i)*(1/24)*up_RadSpec!W22*up_RadSpec!R22*1</f>
        <v>4.5092747583097075E-9</v>
      </c>
      <c r="T22" s="65">
        <f>s_C*s_EF_w*(1/365)*s_ED_com*(s_ET_w_o+s_ET_w_i)*(1/24)*up_RadSpec!S22*up_RadSpec!N22*1</f>
        <v>6.3549466217031515E-10</v>
      </c>
      <c r="U22" s="58">
        <f>IFERROR(s_DL/(up_RadSpec!F22*s_EF_w*s_ED_com*(s_ET_w_o+s_ET_w_i)*(1/24)*s_IRA_w),".")</f>
        <v>2.9090909090909089E-3</v>
      </c>
      <c r="V22" s="58">
        <f>IFERROR(s_DL/(up_RadSpec!H22*s_EF_w*(1/365)*s_ED_com*(s_ET_w_o+s_ET_w_i)*(1/24)*s_GSF_a),".")</f>
        <v>15.927272727272728</v>
      </c>
      <c r="W22" s="58">
        <f t="shared" si="6"/>
        <v>2.908559665316422E-3</v>
      </c>
      <c r="X22" s="65">
        <f t="shared" si="4"/>
        <v>1718.75</v>
      </c>
      <c r="Y22" s="65">
        <f t="shared" si="5"/>
        <v>0.3139269406392694</v>
      </c>
      <c r="Z22" s="61"/>
    </row>
    <row r="23" spans="1:26" x14ac:dyDescent="0.25">
      <c r="A23" s="66" t="s">
        <v>21</v>
      </c>
      <c r="B23" s="61" t="s">
        <v>261</v>
      </c>
      <c r="C23" s="58">
        <f>IFERROR((s_DL/(up_RadSpec!G23*s_EF_w*s_ED_com*s_IRS_w*(1/1000)))*1,".")</f>
        <v>0.36363636363636365</v>
      </c>
      <c r="D23" s="58">
        <f>IFERROR(IF(A23="H-3",(s_DL/(up_RadSpec!F23*s_EF_w*s_ED_com*(s_ET_w_o+s_ET_w_i)*(1/24)*s_IRA_w*(1/17)*1000))*1,(s_DL/(up_RadSpec!F23*s_EF_w*s_ED_com*(s_ET_w_o+s_ET_w_i)*(1/24)*s_IRA_w*(1/s_PEF_wind)*1000))*1),".")</f>
        <v>902.50320889537193</v>
      </c>
      <c r="E23" s="58">
        <f>IFERROR((s_DL/(up_RadSpec!E23*s_EF_w*(1/365)*s_ED_com*up_RadSpec!O23*(s_ET_w_o+s_ET_w_i)*(1/24)*up_RadSpec!T23))*1,".")</f>
        <v>350.03923532849149</v>
      </c>
      <c r="F23" s="58">
        <f t="shared" si="0"/>
        <v>0.36311284049537351</v>
      </c>
      <c r="G23" s="65">
        <f t="shared" si="1"/>
        <v>13.75</v>
      </c>
      <c r="H23" s="65">
        <f t="shared" si="2"/>
        <v>5.5401465066476623E-3</v>
      </c>
      <c r="I23" s="65">
        <f>s_C*s_EF_w*(1/365)*s_ED_com*(s_ET_w_o+s_ET_w_i)*(1/24)*up_RadSpec!T23*up_RadSpec!O23*1</f>
        <v>1.4284113023238072E-2</v>
      </c>
      <c r="J23" s="58"/>
      <c r="K23" s="58">
        <f>IFERROR((s_DL/(up_RadSpec!E23*s_EF_w*(1/365)*s_ED_com*up_RadSpec!O23*(s_ET_w_o+s_ET_w_i)*(1/24)*up_RadSpec!T23))*1,".")</f>
        <v>350.03923532849149</v>
      </c>
      <c r="L23" s="58">
        <f>IFERROR((s_DL/(up_RadSpec!K23*s_EF_w*(1/365)*s_ED_com*up_RadSpec!P23*(s_ET_w_o+s_ET_w_i)*(1/24)*up_RadSpec!U23))*1,".")</f>
        <v>623.0764241703605</v>
      </c>
      <c r="M23" s="58">
        <f>IFERROR((s_DL/(up_RadSpec!L23*s_EF_w*(1/365)*s_ED_com*up_RadSpec!Q23*(s_ET_w_o+s_ET_w_i)*(1/24)*up_RadSpec!V23))*1,".")</f>
        <v>440.59313285674295</v>
      </c>
      <c r="N23" s="58">
        <f>IFERROR((s_DL/(up_RadSpec!M23*s_EF_w*(1/365)*s_ED_com*up_RadSpec!R23*(s_ET_w_o+s_ET_w_i)*(1/24)*up_RadSpec!W23))*1,".")</f>
        <v>360.55144855144857</v>
      </c>
      <c r="O23" s="58">
        <f>IFERROR((s_DL/(up_RadSpec!I23*s_EF_w*(1/365)*s_ED_com*up_RadSpec!N23*(s_ET_w_o+s_ET_w_i)*(1/24)*up_RadSpec!S23))*1,".")</f>
        <v>980.81956878073379</v>
      </c>
      <c r="P23" s="65">
        <f>s_C*s_EF_w*(1/365)*s_ED_com*(s_ET_w_o+s_ET_w_i)*(1/24)*up_RadSpec!T23*up_RadSpec!O23*1</f>
        <v>1.4284113023238072E-2</v>
      </c>
      <c r="Q23" s="65">
        <f>s_C*s_EF_w*(1/365)*s_ED_com*(s_ET_w_o+s_ET_w_i)*(1/24)*up_RadSpec!U23*up_RadSpec!P23*1</f>
        <v>8.0246977835144503E-3</v>
      </c>
      <c r="R23" s="65">
        <f>s_C*s_EF_w*(1/365)*s_ED_com*(s_ET_w_o+s_ET_w_i)*(1/24)*up_RadSpec!V23*up_RadSpec!Q23*1</f>
        <v>1.1348338471779426E-2</v>
      </c>
      <c r="S23" s="65">
        <f>s_C*s_EF_w*(1/365)*s_ED_com*(s_ET_w_o+s_ET_w_i)*(1/24)*up_RadSpec!W23*up_RadSpec!R23*1</f>
        <v>1.3867646406880348E-2</v>
      </c>
      <c r="T23" s="65">
        <f>s_C*s_EF_w*(1/365)*s_ED_com*(s_ET_w_o+s_ET_w_i)*(1/24)*up_RadSpec!S23*up_RadSpec!N23*1</f>
        <v>5.0977775720926419E-3</v>
      </c>
      <c r="U23" s="58">
        <f>IFERROR(s_DL/(up_RadSpec!F23*s_EF_w*s_ED_com*(s_ET_w_o+s_ET_w_i)*(1/24)*s_IRA_w),".")</f>
        <v>2.9090909090909089E-3</v>
      </c>
      <c r="V23" s="58">
        <f>IFERROR(s_DL/(up_RadSpec!H23*s_EF_w*(1/365)*s_ED_com*(s_ET_w_o+s_ET_w_i)*(1/24)*s_GSF_a),".")</f>
        <v>15.927272727272728</v>
      </c>
      <c r="W23" s="58">
        <f t="shared" si="6"/>
        <v>2.908559665316422E-3</v>
      </c>
      <c r="X23" s="65">
        <f t="shared" si="4"/>
        <v>1718.75</v>
      </c>
      <c r="Y23" s="65">
        <f t="shared" si="5"/>
        <v>0.3139269406392694</v>
      </c>
      <c r="Z23" s="61"/>
    </row>
    <row r="24" spans="1:26" x14ac:dyDescent="0.25">
      <c r="A24" s="64" t="s">
        <v>22</v>
      </c>
      <c r="B24" s="61" t="s">
        <v>274</v>
      </c>
      <c r="C24" s="58">
        <f>IFERROR((s_DL/(up_RadSpec!G24*s_EF_w*s_ED_com*s_IRS_w*(1/1000)))*1,".")</f>
        <v>0.36363636363636365</v>
      </c>
      <c r="D24" s="58">
        <f>IFERROR(IF(A24="H-3",(s_DL/(up_RadSpec!F24*s_EF_w*s_ED_com*(s_ET_w_o+s_ET_w_i)*(1/24)*s_IRA_w*(1/17)*1000))*1,(s_DL/(up_RadSpec!F24*s_EF_w*s_ED_com*(s_ET_w_o+s_ET_w_i)*(1/24)*s_IRA_w*(1/s_PEF_wind)*1000))*1),".")</f>
        <v>902.50320889537193</v>
      </c>
      <c r="E24" s="58">
        <f>IFERROR((s_DL/(up_RadSpec!E24*s_EF_w*(1/365)*s_ED_com*up_RadSpec!O24*(s_ET_w_o+s_ET_w_i)*(1/24)*up_RadSpec!T24))*1,".")</f>
        <v>458.87362275580551</v>
      </c>
      <c r="F24" s="58">
        <f t="shared" si="0"/>
        <v>0.36320220116106577</v>
      </c>
      <c r="G24" s="65">
        <f t="shared" si="1"/>
        <v>13.75</v>
      </c>
      <c r="H24" s="65">
        <f t="shared" si="2"/>
        <v>5.5401465066476623E-3</v>
      </c>
      <c r="I24" s="65">
        <f>s_C*s_EF_w*(1/365)*s_ED_com*(s_ET_w_o+s_ET_w_i)*(1/24)*up_RadSpec!T24*up_RadSpec!O24*1</f>
        <v>1.0896246269227821E-2</v>
      </c>
      <c r="J24" s="58"/>
      <c r="K24" s="58">
        <f>IFERROR((s_DL/(up_RadSpec!E24*s_EF_w*(1/365)*s_ED_com*up_RadSpec!O24*(s_ET_w_o+s_ET_w_i)*(1/24)*up_RadSpec!T24))*1,".")</f>
        <v>458.87362275580551</v>
      </c>
      <c r="L24" s="58">
        <f>IFERROR((s_DL/(up_RadSpec!K24*s_EF_w*(1/365)*s_ED_com*up_RadSpec!P24*(s_ET_w_o+s_ET_w_i)*(1/24)*up_RadSpec!U24))*1,".")</f>
        <v>831.9447442262034</v>
      </c>
      <c r="M24" s="58">
        <f>IFERROR((s_DL/(up_RadSpec!L24*s_EF_w*(1/365)*s_ED_com*up_RadSpec!Q24*(s_ET_w_o+s_ET_w_i)*(1/24)*up_RadSpec!V24))*1,".")</f>
        <v>587.40674803103343</v>
      </c>
      <c r="N24" s="58">
        <f>IFERROR((s_DL/(up_RadSpec!M24*s_EF_w*(1/365)*s_ED_com*up_RadSpec!R24*(s_ET_w_o+s_ET_w_i)*(1/24)*up_RadSpec!W24))*1,".")</f>
        <v>490.52272027325921</v>
      </c>
      <c r="O24" s="58">
        <f>IFERROR((s_DL/(up_RadSpec!I24*s_EF_w*(1/365)*s_ED_com*up_RadSpec!N24*(s_ET_w_o+s_ET_w_i)*(1/24)*up_RadSpec!S24))*1,".")</f>
        <v>1382.6973026973023</v>
      </c>
      <c r="P24" s="65">
        <f>s_C*s_EF_w*(1/365)*s_ED_com*(s_ET_w_o+s_ET_w_i)*(1/24)*up_RadSpec!T24*up_RadSpec!O24*1</f>
        <v>1.0896246269227821E-2</v>
      </c>
      <c r="Q24" s="65">
        <f>s_C*s_EF_w*(1/365)*s_ED_com*(s_ET_w_o+s_ET_w_i)*(1/24)*up_RadSpec!U24*up_RadSpec!P24*1</f>
        <v>6.0100145288501444E-3</v>
      </c>
      <c r="R24" s="65">
        <f>s_C*s_EF_w*(1/365)*s_ED_com*(s_ET_w_o+s_ET_w_i)*(1/24)*up_RadSpec!V24*up_RadSpec!Q24*1</f>
        <v>8.5119893783308122E-3</v>
      </c>
      <c r="S24" s="65">
        <f>s_C*s_EF_w*(1/365)*s_ED_com*(s_ET_w_o+s_ET_w_i)*(1/24)*up_RadSpec!W24*up_RadSpec!R24*1</f>
        <v>1.0193207762557078E-2</v>
      </c>
      <c r="T24" s="65">
        <f>s_C*s_EF_w*(1/365)*s_ED_com*(s_ET_w_o+s_ET_w_i)*(1/24)*up_RadSpec!S24*up_RadSpec!N24*1</f>
        <v>3.616120455465003E-3</v>
      </c>
      <c r="U24" s="58">
        <f>IFERROR(s_DL/(up_RadSpec!F24*s_EF_w*s_ED_com*(s_ET_w_o+s_ET_w_i)*(1/24)*s_IRA_w),".")</f>
        <v>2.9090909090909089E-3</v>
      </c>
      <c r="V24" s="58">
        <f>IFERROR(s_DL/(up_RadSpec!H24*s_EF_w*(1/365)*s_ED_com*(s_ET_w_o+s_ET_w_i)*(1/24)*s_GSF_a),".")</f>
        <v>15.927272727272728</v>
      </c>
      <c r="W24" s="58">
        <f t="shared" si="6"/>
        <v>2.908559665316422E-3</v>
      </c>
      <c r="X24" s="65">
        <f t="shared" si="4"/>
        <v>1718.75</v>
      </c>
      <c r="Y24" s="65">
        <f t="shared" si="5"/>
        <v>0.3139269406392694</v>
      </c>
      <c r="Z24" s="61"/>
    </row>
    <row r="25" spans="1:26" x14ac:dyDescent="0.25">
      <c r="A25" s="66" t="s">
        <v>23</v>
      </c>
      <c r="B25" s="61" t="s">
        <v>261</v>
      </c>
      <c r="C25" s="58">
        <f>IFERROR((s_DL/(up_RadSpec!G25*s_EF_w*s_ED_com*s_IRS_w*(1/1000)))*1,".")</f>
        <v>0.36363636363636365</v>
      </c>
      <c r="D25" s="58">
        <f>IFERROR(IF(A25="H-3",(s_DL/(up_RadSpec!F25*s_EF_w*s_ED_com*(s_ET_w_o+s_ET_w_i)*(1/24)*s_IRA_w*(1/17)*1000))*1,(s_DL/(up_RadSpec!F25*s_EF_w*s_ED_com*(s_ET_w_o+s_ET_w_i)*(1/24)*s_IRA_w*(1/s_PEF_wind)*1000))*1),".")</f>
        <v>902.50320889537193</v>
      </c>
      <c r="E25" s="58">
        <f>IFERROR((s_DL/(up_RadSpec!E25*s_EF_w*(1/365)*s_ED_com*up_RadSpec!O25*(s_ET_w_o+s_ET_w_i)*(1/24)*up_RadSpec!T25))*1,".")</f>
        <v>511.71960569550941</v>
      </c>
      <c r="F25" s="58">
        <f t="shared" si="0"/>
        <v>0.36323189178157522</v>
      </c>
      <c r="G25" s="65">
        <f t="shared" si="1"/>
        <v>13.75</v>
      </c>
      <c r="H25" s="65">
        <f t="shared" si="2"/>
        <v>5.5401465066476623E-3</v>
      </c>
      <c r="I25" s="65">
        <f>s_C*s_EF_w*(1/365)*s_ED_com*(s_ET_w_o+s_ET_w_i)*(1/24)*up_RadSpec!T25*up_RadSpec!O25*1</f>
        <v>9.7709760273972587E-3</v>
      </c>
      <c r="J25" s="58"/>
      <c r="K25" s="58">
        <f>IFERROR((s_DL/(up_RadSpec!E25*s_EF_w*(1/365)*s_ED_com*up_RadSpec!O25*(s_ET_w_o+s_ET_w_i)*(1/24)*up_RadSpec!T25))*1,".")</f>
        <v>511.71960569550941</v>
      </c>
      <c r="L25" s="58">
        <f>IFERROR((s_DL/(up_RadSpec!K25*s_EF_w*(1/365)*s_ED_com*up_RadSpec!P25*(s_ET_w_o+s_ET_w_i)*(1/24)*up_RadSpec!U25))*1,".")</f>
        <v>916.38362553616764</v>
      </c>
      <c r="M25" s="58">
        <f>IFERROR((s_DL/(up_RadSpec!L25*s_EF_w*(1/365)*s_ED_com*up_RadSpec!Q25*(s_ET_w_o+s_ET_w_i)*(1/24)*up_RadSpec!V25))*1,".")</f>
        <v>657.32694272020126</v>
      </c>
      <c r="N25" s="58">
        <f>IFERROR((s_DL/(up_RadSpec!M25*s_EF_w*(1/365)*s_ED_com*up_RadSpec!R25*(s_ET_w_o+s_ET_w_i)*(1/24)*up_RadSpec!W25))*1,".")</f>
        <v>586.97641341709129</v>
      </c>
      <c r="O25" s="58">
        <f>IFERROR((s_DL/(up_RadSpec!I25*s_EF_w*(1/365)*s_ED_com*up_RadSpec!N25*(s_ET_w_o+s_ET_w_i)*(1/24)*up_RadSpec!S25))*1,".")</f>
        <v>1642.9752066115702</v>
      </c>
      <c r="P25" s="65">
        <f>s_C*s_EF_w*(1/365)*s_ED_com*(s_ET_w_o+s_ET_w_i)*(1/24)*up_RadSpec!T25*up_RadSpec!O25*1</f>
        <v>9.7709760273972587E-3</v>
      </c>
      <c r="Q25" s="65">
        <f>s_C*s_EF_w*(1/365)*s_ED_com*(s_ET_w_o+s_ET_w_i)*(1/24)*up_RadSpec!U25*up_RadSpec!P25*1</f>
        <v>5.4562301864293419E-3</v>
      </c>
      <c r="R25" s="65">
        <f>s_C*s_EF_w*(1/365)*s_ED_com*(s_ET_w_o+s_ET_w_i)*(1/24)*up_RadSpec!V25*up_RadSpec!Q25*1</f>
        <v>7.6065648234478452E-3</v>
      </c>
      <c r="S25" s="65">
        <f>s_C*s_EF_w*(1/365)*s_ED_com*(s_ET_w_o+s_ET_w_i)*(1/24)*up_RadSpec!W25*up_RadSpec!R25*1</f>
        <v>8.5182298397518744E-3</v>
      </c>
      <c r="T25" s="65">
        <f>s_C*s_EF_w*(1/365)*s_ED_com*(s_ET_w_o+s_ET_w_i)*(1/24)*up_RadSpec!S25*up_RadSpec!N25*1</f>
        <v>3.0432595573440645E-3</v>
      </c>
      <c r="U25" s="58">
        <f>IFERROR(s_DL/(up_RadSpec!F25*s_EF_w*s_ED_com*(s_ET_w_o+s_ET_w_i)*(1/24)*s_IRA_w),".")</f>
        <v>2.9090909090909089E-3</v>
      </c>
      <c r="V25" s="58">
        <f>IFERROR(s_DL/(up_RadSpec!H25*s_EF_w*(1/365)*s_ED_com*(s_ET_w_o+s_ET_w_i)*(1/24)*s_GSF_a),".")</f>
        <v>15.927272727272728</v>
      </c>
      <c r="W25" s="58">
        <f t="shared" si="6"/>
        <v>2.908559665316422E-3</v>
      </c>
      <c r="X25" s="65">
        <f t="shared" si="4"/>
        <v>1718.75</v>
      </c>
      <c r="Y25" s="65">
        <f t="shared" si="5"/>
        <v>0.3139269406392694</v>
      </c>
      <c r="Z25" s="61"/>
    </row>
    <row r="26" spans="1:26" x14ac:dyDescent="0.25">
      <c r="A26" s="64" t="s">
        <v>24</v>
      </c>
      <c r="B26" s="61" t="s">
        <v>274</v>
      </c>
      <c r="C26" s="58">
        <f>IFERROR((s_DL/(up_RadSpec!G26*s_EF_w*s_ED_com*s_IRS_w*(1/1000)))*1,".")</f>
        <v>0.36363636363636365</v>
      </c>
      <c r="D26" s="58">
        <f>IFERROR(IF(A26="H-3",(s_DL/(up_RadSpec!F26*s_EF_w*s_ED_com*(s_ET_w_o+s_ET_w_i)*(1/24)*s_IRA_w*(1/17)*1000))*1,(s_DL/(up_RadSpec!F26*s_EF_w*s_ED_com*(s_ET_w_o+s_ET_w_i)*(1/24)*s_IRA_w*(1/s_PEF_wind)*1000))*1),".")</f>
        <v>902.50320889537193</v>
      </c>
      <c r="E26" s="58">
        <f>IFERROR((s_DL/(up_RadSpec!E26*s_EF_w*(1/365)*s_ED_com*up_RadSpec!O26*(s_ET_w_o+s_ET_w_i)*(1/24)*up_RadSpec!T26))*1,".")</f>
        <v>2789.981447124303</v>
      </c>
      <c r="F26" s="58">
        <f t="shared" si="0"/>
        <v>0.36344255563047029</v>
      </c>
      <c r="G26" s="65">
        <f t="shared" si="1"/>
        <v>13.75</v>
      </c>
      <c r="H26" s="65">
        <f t="shared" si="2"/>
        <v>5.5401465066476623E-3</v>
      </c>
      <c r="I26" s="65">
        <f>s_C*s_EF_w*(1/365)*s_ED_com*(s_ET_w_o+s_ET_w_i)*(1/24)*up_RadSpec!T26*up_RadSpec!O26*1</f>
        <v>1.792126612581461E-3</v>
      </c>
      <c r="J26" s="58"/>
      <c r="K26" s="58">
        <f>IFERROR((s_DL/(up_RadSpec!E26*s_EF_w*(1/365)*s_ED_com*up_RadSpec!O26*(s_ET_w_o+s_ET_w_i)*(1/24)*up_RadSpec!T26))*1,".")</f>
        <v>2789.981447124303</v>
      </c>
      <c r="L26" s="58">
        <f>IFERROR((s_DL/(up_RadSpec!K26*s_EF_w*(1/365)*s_ED_com*up_RadSpec!P26*(s_ET_w_o+s_ET_w_i)*(1/24)*up_RadSpec!U26))*1,".")</f>
        <v>5093.8165204298857</v>
      </c>
      <c r="M26" s="58">
        <f>IFERROR((s_DL/(up_RadSpec!L26*s_EF_w*(1/365)*s_ED_com*up_RadSpec!Q26*(s_ET_w_o+s_ET_w_i)*(1/24)*up_RadSpec!V26))*1,".")</f>
        <v>3681.7148325358839</v>
      </c>
      <c r="N26" s="58">
        <f>IFERROR((s_DL/(up_RadSpec!M26*s_EF_w*(1/365)*s_ED_com*up_RadSpec!R26*(s_ET_w_o+s_ET_w_i)*(1/24)*up_RadSpec!W26))*1,".")</f>
        <v>3149.2561983471064</v>
      </c>
      <c r="O26" s="58">
        <f>IFERROR((s_DL/(up_RadSpec!I26*s_EF_w*(1/365)*s_ED_com*up_RadSpec!N26*(s_ET_w_o+s_ET_w_i)*(1/24)*up_RadSpec!S26))*1,".")</f>
        <v>29689.496050264632</v>
      </c>
      <c r="P26" s="65">
        <f>s_C*s_EF_w*(1/365)*s_ED_com*(s_ET_w_o+s_ET_w_i)*(1/24)*up_RadSpec!T26*up_RadSpec!O26*1</f>
        <v>1.792126612581461E-3</v>
      </c>
      <c r="Q26" s="65">
        <f>s_C*s_EF_w*(1/365)*s_ED_com*(s_ET_w_o+s_ET_w_i)*(1/24)*up_RadSpec!U26*up_RadSpec!P26*1</f>
        <v>9.8158227332028692E-4</v>
      </c>
      <c r="R26" s="65">
        <f>s_C*s_EF_w*(1/365)*s_ED_com*(s_ET_w_o+s_ET_w_i)*(1/24)*up_RadSpec!V26*up_RadSpec!Q26*1</f>
        <v>1.3580628124194264E-3</v>
      </c>
      <c r="S26" s="65">
        <f>s_C*s_EF_w*(1/365)*s_ED_com*(s_ET_w_o+s_ET_w_i)*(1/24)*up_RadSpec!W26*up_RadSpec!R26*1</f>
        <v>1.587676481394007E-3</v>
      </c>
      <c r="T26" s="65">
        <f>s_C*s_EF_w*(1/365)*s_ED_com*(s_ET_w_o+s_ET_w_i)*(1/24)*up_RadSpec!S26*up_RadSpec!N26*1</f>
        <v>1.6840972953986646E-4</v>
      </c>
      <c r="U26" s="58">
        <f>IFERROR(s_DL/(up_RadSpec!F26*s_EF_w*s_ED_com*(s_ET_w_o+s_ET_w_i)*(1/24)*s_IRA_w),".")</f>
        <v>2.9090909090909089E-3</v>
      </c>
      <c r="V26" s="58">
        <f>IFERROR(s_DL/(up_RadSpec!H26*s_EF_w*(1/365)*s_ED_com*(s_ET_w_o+s_ET_w_i)*(1/24)*s_GSF_a),".")</f>
        <v>15.927272727272728</v>
      </c>
      <c r="W26" s="58">
        <f t="shared" si="6"/>
        <v>2.908559665316422E-3</v>
      </c>
      <c r="X26" s="65">
        <f t="shared" si="4"/>
        <v>1718.75</v>
      </c>
      <c r="Y26" s="65">
        <f t="shared" si="5"/>
        <v>0.3139269406392694</v>
      </c>
      <c r="Z26" s="61"/>
    </row>
    <row r="27" spans="1:26" x14ac:dyDescent="0.25">
      <c r="A27" s="64" t="s">
        <v>25</v>
      </c>
      <c r="B27" s="61" t="s">
        <v>274</v>
      </c>
      <c r="C27" s="58">
        <f>IFERROR((s_DL/(up_RadSpec!G27*s_EF_w*s_ED_com*s_IRS_w*(1/1000)))*1,".")</f>
        <v>0.36363636363636365</v>
      </c>
      <c r="D27" s="58">
        <f>IFERROR(IF(A27="H-3",(s_DL/(up_RadSpec!F27*s_EF_w*s_ED_com*(s_ET_w_o+s_ET_w_i)*(1/24)*s_IRA_w*(1/17)*1000))*1,(s_DL/(up_RadSpec!F27*s_EF_w*s_ED_com*(s_ET_w_o+s_ET_w_i)*(1/24)*s_IRA_w*(1/s_PEF_wind)*1000))*1),".")</f>
        <v>902.50320889537193</v>
      </c>
      <c r="E27" s="58">
        <f>IFERROR((s_DL/(up_RadSpec!E27*s_EF_w*(1/365)*s_ED_com*up_RadSpec!O27*(s_ET_w_o+s_ET_w_i)*(1/24)*up_RadSpec!T27))*1,".")</f>
        <v>587.83443727764472</v>
      </c>
      <c r="F27" s="58">
        <f t="shared" si="0"/>
        <v>0.36326527975603928</v>
      </c>
      <c r="G27" s="65">
        <f t="shared" si="1"/>
        <v>13.75</v>
      </c>
      <c r="H27" s="65">
        <f t="shared" si="2"/>
        <v>5.5401465066476623E-3</v>
      </c>
      <c r="I27" s="65">
        <f>s_C*s_EF_w*(1/365)*s_ED_com*(s_ET_w_o+s_ET_w_i)*(1/24)*up_RadSpec!T27*up_RadSpec!O27*1</f>
        <v>8.5057963312864075E-3</v>
      </c>
      <c r="J27" s="58"/>
      <c r="K27" s="58">
        <f>IFERROR((s_DL/(up_RadSpec!E27*s_EF_w*(1/365)*s_ED_com*up_RadSpec!O27*(s_ET_w_o+s_ET_w_i)*(1/24)*up_RadSpec!T27))*1,".")</f>
        <v>587.83443727764472</v>
      </c>
      <c r="L27" s="58">
        <f>IFERROR((s_DL/(up_RadSpec!K27*s_EF_w*(1/365)*s_ED_com*up_RadSpec!P27*(s_ET_w_o+s_ET_w_i)*(1/24)*up_RadSpec!U27))*1,".")</f>
        <v>1743.6172248803834</v>
      </c>
      <c r="M27" s="58">
        <f>IFERROR((s_DL/(up_RadSpec!L27*s_EF_w*(1/365)*s_ED_com*up_RadSpec!Q27*(s_ET_w_o+s_ET_w_i)*(1/24)*up_RadSpec!V27))*1,".")</f>
        <v>1068.9684726048363</v>
      </c>
      <c r="N27" s="58">
        <f>IFERROR((s_DL/(up_RadSpec!M27*s_EF_w*(1/365)*s_ED_com*up_RadSpec!R27*(s_ET_w_o+s_ET_w_i)*(1/24)*up_RadSpec!W27))*1,".")</f>
        <v>777.63326697633283</v>
      </c>
      <c r="O27" s="58">
        <f>IFERROR((s_DL/(up_RadSpec!I27*s_EF_w*(1/365)*s_ED_com*up_RadSpec!N27*(s_ET_w_o+s_ET_w_i)*(1/24)*up_RadSpec!S27))*1,".")</f>
        <v>5454.0040604556762</v>
      </c>
      <c r="P27" s="65">
        <f>s_C*s_EF_w*(1/365)*s_ED_com*(s_ET_w_o+s_ET_w_i)*(1/24)*up_RadSpec!T27*up_RadSpec!O27*1</f>
        <v>8.5057963312864075E-3</v>
      </c>
      <c r="Q27" s="65">
        <f>s_C*s_EF_w*(1/365)*s_ED_com*(s_ET_w_o+s_ET_w_i)*(1/24)*up_RadSpec!U27*up_RadSpec!P27*1</f>
        <v>2.8676018616087093E-3</v>
      </c>
      <c r="R27" s="65">
        <f>s_C*s_EF_w*(1/365)*s_ED_com*(s_ET_w_o+s_ET_w_i)*(1/24)*up_RadSpec!V27*up_RadSpec!Q27*1</f>
        <v>4.6774064232372754E-3</v>
      </c>
      <c r="S27" s="65">
        <f>s_C*s_EF_w*(1/365)*s_ED_com*(s_ET_w_o+s_ET_w_i)*(1/24)*up_RadSpec!W27*up_RadSpec!R27*1</f>
        <v>6.4297660765484897E-3</v>
      </c>
      <c r="T27" s="65">
        <f>s_C*s_EF_w*(1/365)*s_ED_com*(s_ET_w_o+s_ET_w_i)*(1/24)*up_RadSpec!S27*up_RadSpec!N27*1</f>
        <v>9.167576599827936E-4</v>
      </c>
      <c r="U27" s="58">
        <f>IFERROR(s_DL/(up_RadSpec!F27*s_EF_w*s_ED_com*(s_ET_w_o+s_ET_w_i)*(1/24)*s_IRA_w),".")</f>
        <v>2.9090909090909089E-3</v>
      </c>
      <c r="V27" s="58">
        <f>IFERROR(s_DL/(up_RadSpec!H27*s_EF_w*(1/365)*s_ED_com*(s_ET_w_o+s_ET_w_i)*(1/24)*s_GSF_a),".")</f>
        <v>15.927272727272728</v>
      </c>
      <c r="W27" s="58">
        <f t="shared" si="6"/>
        <v>2.908559665316422E-3</v>
      </c>
      <c r="X27" s="65">
        <f t="shared" si="4"/>
        <v>1718.75</v>
      </c>
      <c r="Y27" s="65">
        <f t="shared" si="5"/>
        <v>0.3139269406392694</v>
      </c>
      <c r="Z27" s="61"/>
    </row>
    <row r="28" spans="1:26" x14ac:dyDescent="0.25">
      <c r="A28" s="64" t="s">
        <v>26</v>
      </c>
      <c r="B28" s="61" t="s">
        <v>274</v>
      </c>
      <c r="C28" s="58">
        <f>IFERROR((s_DL/(up_RadSpec!G28*s_EF_w*s_ED_com*s_IRS_w*(1/1000)))*1,".")</f>
        <v>0.36363636363636365</v>
      </c>
      <c r="D28" s="58">
        <f>IFERROR(IF(A28="H-3",(s_DL/(up_RadSpec!F28*s_EF_w*s_ED_com*(s_ET_w_o+s_ET_w_i)*(1/24)*s_IRA_w*(1/17)*1000))*1,(s_DL/(up_RadSpec!F28*s_EF_w*s_ED_com*(s_ET_w_o+s_ET_w_i)*(1/24)*s_IRA_w*(1/s_PEF_wind)*1000))*1),".")</f>
        <v>902.50320889537193</v>
      </c>
      <c r="E28" s="58">
        <f>IFERROR((s_DL/(up_RadSpec!E28*s_EF_w*(1/365)*s_ED_com*up_RadSpec!O28*(s_ET_w_o+s_ET_w_i)*(1/24)*up_RadSpec!T28))*1,".")</f>
        <v>260.12204356153404</v>
      </c>
      <c r="F28" s="58">
        <f t="shared" si="0"/>
        <v>0.36298268084845209</v>
      </c>
      <c r="G28" s="65">
        <f t="shared" si="1"/>
        <v>13.75</v>
      </c>
      <c r="H28" s="65">
        <f t="shared" si="2"/>
        <v>5.5401465066476623E-3</v>
      </c>
      <c r="I28" s="65">
        <f>s_C*s_EF_w*(1/365)*s_ED_com*(s_ET_w_o+s_ET_w_i)*(1/24)*up_RadSpec!T28*up_RadSpec!O28*1</f>
        <v>1.9221746575342466E-2</v>
      </c>
      <c r="J28" s="58"/>
      <c r="K28" s="58">
        <f>IFERROR((s_DL/(up_RadSpec!E28*s_EF_w*(1/365)*s_ED_com*up_RadSpec!O28*(s_ET_w_o+s_ET_w_i)*(1/24)*up_RadSpec!T28))*1,".")</f>
        <v>260.12204356153404</v>
      </c>
      <c r="L28" s="58">
        <f>IFERROR((s_DL/(up_RadSpec!K28*s_EF_w*(1/365)*s_ED_com*up_RadSpec!P28*(s_ET_w_o+s_ET_w_i)*(1/24)*up_RadSpec!U28))*1,".")</f>
        <v>580.03581393411912</v>
      </c>
      <c r="M28" s="58">
        <f>IFERROR((s_DL/(up_RadSpec!L28*s_EF_w*(1/365)*s_ED_com*up_RadSpec!Q28*(s_ET_w_o+s_ET_w_i)*(1/24)*up_RadSpec!V28))*1,".")</f>
        <v>402.71233191587152</v>
      </c>
      <c r="N28" s="58">
        <f>IFERROR((s_DL/(up_RadSpec!M28*s_EF_w*(1/365)*s_ED_com*up_RadSpec!R28*(s_ET_w_o+s_ET_w_i)*(1/24)*up_RadSpec!W28))*1,".")</f>
        <v>348.66947137369652</v>
      </c>
      <c r="O28" s="58">
        <f>IFERROR((s_DL/(up_RadSpec!I28*s_EF_w*(1/365)*s_ED_com*up_RadSpec!N28*(s_ET_w_o+s_ET_w_i)*(1/24)*up_RadSpec!S28))*1,".")</f>
        <v>1019.6825396825403</v>
      </c>
      <c r="P28" s="65">
        <f>s_C*s_EF_w*(1/365)*s_ED_com*(s_ET_w_o+s_ET_w_i)*(1/24)*up_RadSpec!T28*up_RadSpec!O28*1</f>
        <v>1.9221746575342466E-2</v>
      </c>
      <c r="Q28" s="65">
        <f>s_C*s_EF_w*(1/365)*s_ED_com*(s_ET_w_o+s_ET_w_i)*(1/24)*up_RadSpec!U28*up_RadSpec!P28*1</f>
        <v>8.6201573762959109E-3</v>
      </c>
      <c r="R28" s="65">
        <f>s_C*s_EF_w*(1/365)*s_ED_com*(s_ET_w_o+s_ET_w_i)*(1/24)*up_RadSpec!V28*up_RadSpec!Q28*1</f>
        <v>1.241581050228311E-2</v>
      </c>
      <c r="S28" s="65">
        <f>s_C*s_EF_w*(1/365)*s_ED_com*(s_ET_w_o+s_ET_w_i)*(1/24)*up_RadSpec!W28*up_RadSpec!R28*1</f>
        <v>1.4340228814128397E-2</v>
      </c>
      <c r="T28" s="65">
        <f>s_C*s_EF_w*(1/365)*s_ED_com*(s_ET_w_o+s_ET_w_i)*(1/24)*up_RadSpec!S28*up_RadSpec!N28*1</f>
        <v>4.9034869240348672E-3</v>
      </c>
      <c r="U28" s="58">
        <f>IFERROR(s_DL/(up_RadSpec!F28*s_EF_w*s_ED_com*(s_ET_w_o+s_ET_w_i)*(1/24)*s_IRA_w),".")</f>
        <v>2.9090909090909089E-3</v>
      </c>
      <c r="V28" s="58">
        <f>IFERROR(s_DL/(up_RadSpec!H28*s_EF_w*(1/365)*s_ED_com*(s_ET_w_o+s_ET_w_i)*(1/24)*s_GSF_a),".")</f>
        <v>15.927272727272728</v>
      </c>
      <c r="W28" s="58">
        <f t="shared" si="6"/>
        <v>2.908559665316422E-3</v>
      </c>
      <c r="X28" s="65">
        <f t="shared" si="4"/>
        <v>1718.75</v>
      </c>
      <c r="Y28" s="65">
        <f t="shared" si="5"/>
        <v>0.3139269406392694</v>
      </c>
      <c r="Z28" s="61"/>
    </row>
    <row r="29" spans="1:26" x14ac:dyDescent="0.25">
      <c r="A29" s="64" t="s">
        <v>27</v>
      </c>
      <c r="B29" s="61" t="s">
        <v>274</v>
      </c>
      <c r="C29" s="58">
        <f>IFERROR((s_DL/(up_RadSpec!G29*s_EF_w*s_ED_com*s_IRS_w*(1/1000)))*1,".")</f>
        <v>0.36363636363636365</v>
      </c>
      <c r="D29" s="58">
        <f>IFERROR(IF(A29="H-3",(s_DL/(up_RadSpec!F29*s_EF_w*s_ED_com*(s_ET_w_o+s_ET_w_i)*(1/24)*s_IRA_w*(1/17)*1000))*1,(s_DL/(up_RadSpec!F29*s_EF_w*s_ED_com*(s_ET_w_o+s_ET_w_i)*(1/24)*s_IRA_w*(1/s_PEF_wind)*1000))*1),".")</f>
        <v>902.50320889537193</v>
      </c>
      <c r="E29" s="58">
        <f>IFERROR((s_DL/(up_RadSpec!E29*s_EF_w*(1/365)*s_ED_com*up_RadSpec!O29*(s_ET_w_o+s_ET_w_i)*(1/24)*up_RadSpec!T29))*1,".")</f>
        <v>282.86140089418791</v>
      </c>
      <c r="F29" s="58">
        <f t="shared" si="0"/>
        <v>0.36302340460856469</v>
      </c>
      <c r="G29" s="65">
        <f t="shared" si="1"/>
        <v>13.75</v>
      </c>
      <c r="H29" s="65">
        <f t="shared" si="2"/>
        <v>5.5401465066476623E-3</v>
      </c>
      <c r="I29" s="65">
        <f>s_C*s_EF_w*(1/365)*s_ED_com*(s_ET_w_o+s_ET_w_i)*(1/24)*up_RadSpec!T29*up_RadSpec!O29*1</f>
        <v>1.7676501580611161E-2</v>
      </c>
      <c r="J29" s="58"/>
      <c r="K29" s="58">
        <f>IFERROR((s_DL/(up_RadSpec!E29*s_EF_w*(1/365)*s_ED_com*up_RadSpec!O29*(s_ET_w_o+s_ET_w_i)*(1/24)*up_RadSpec!T29))*1,".")</f>
        <v>282.86140089418791</v>
      </c>
      <c r="L29" s="58">
        <f>IFERROR((s_DL/(up_RadSpec!K29*s_EF_w*(1/365)*s_ED_com*up_RadSpec!P29*(s_ET_w_o+s_ET_w_i)*(1/24)*up_RadSpec!U29))*1,".")</f>
        <v>564.44019138755948</v>
      </c>
      <c r="M29" s="58">
        <f>IFERROR((s_DL/(up_RadSpec!L29*s_EF_w*(1/365)*s_ED_com*up_RadSpec!Q29*(s_ET_w_o+s_ET_w_i)*(1/24)*up_RadSpec!V29))*1,".")</f>
        <v>402.10479175996409</v>
      </c>
      <c r="N29" s="58">
        <f>IFERROR((s_DL/(up_RadSpec!M29*s_EF_w*(1/365)*s_ED_com*up_RadSpec!R29*(s_ET_w_o+s_ET_w_i)*(1/24)*up_RadSpec!W29))*1,".")</f>
        <v>341.08867132867113</v>
      </c>
      <c r="O29" s="58">
        <f>IFERROR((s_DL/(up_RadSpec!I29*s_EF_w*(1/365)*s_ED_com*up_RadSpec!N29*(s_ET_w_o+s_ET_w_i)*(1/24)*up_RadSpec!S29))*1,".")</f>
        <v>1013.5537190082645</v>
      </c>
      <c r="P29" s="65">
        <f>s_C*s_EF_w*(1/365)*s_ED_com*(s_ET_w_o+s_ET_w_i)*(1/24)*up_RadSpec!T29*up_RadSpec!O29*1</f>
        <v>1.7676501580611161E-2</v>
      </c>
      <c r="Q29" s="65">
        <f>s_C*s_EF_w*(1/365)*s_ED_com*(s_ET_w_o+s_ET_w_i)*(1/24)*up_RadSpec!U29*up_RadSpec!P29*1</f>
        <v>8.8583344635833478E-3</v>
      </c>
      <c r="R29" s="65">
        <f>s_C*s_EF_w*(1/365)*s_ED_com*(s_ET_w_o+s_ET_w_i)*(1/24)*up_RadSpec!V29*up_RadSpec!Q29*1</f>
        <v>1.2434569551174965E-2</v>
      </c>
      <c r="S29" s="65">
        <f>s_C*s_EF_w*(1/365)*s_ED_com*(s_ET_w_o+s_ET_w_i)*(1/24)*up_RadSpec!W29*up_RadSpec!R29*1</f>
        <v>1.4658944785598076E-2</v>
      </c>
      <c r="T29" s="65">
        <f>s_C*s_EF_w*(1/365)*s_ED_com*(s_ET_w_o+s_ET_w_i)*(1/24)*up_RadSpec!S29*up_RadSpec!N29*1</f>
        <v>4.9331376386170904E-3</v>
      </c>
      <c r="U29" s="58">
        <f>IFERROR(s_DL/(up_RadSpec!F29*s_EF_w*s_ED_com*(s_ET_w_o+s_ET_w_i)*(1/24)*s_IRA_w),".")</f>
        <v>2.9090909090909089E-3</v>
      </c>
      <c r="V29" s="58">
        <f>IFERROR(s_DL/(up_RadSpec!H29*s_EF_w*(1/365)*s_ED_com*(s_ET_w_o+s_ET_w_i)*(1/24)*s_GSF_a),".")</f>
        <v>15.927272727272728</v>
      </c>
      <c r="W29" s="58">
        <f t="shared" si="6"/>
        <v>2.908559665316422E-3</v>
      </c>
      <c r="X29" s="65">
        <f t="shared" si="4"/>
        <v>1718.75</v>
      </c>
      <c r="Y29" s="65">
        <f t="shared" si="5"/>
        <v>0.3139269406392694</v>
      </c>
      <c r="Z29" s="61"/>
    </row>
    <row r="30" spans="1:26" x14ac:dyDescent="0.25">
      <c r="A30" s="64" t="s">
        <v>28</v>
      </c>
      <c r="B30" s="61" t="s">
        <v>274</v>
      </c>
      <c r="C30" s="58">
        <f>IFERROR((s_DL/(up_RadSpec!G30*s_EF_w*s_ED_com*s_IRS_w*(1/1000)))*1,".")</f>
        <v>0.36363636363636365</v>
      </c>
      <c r="D30" s="58">
        <f>IFERROR(IF(A30="H-3",(s_DL/(up_RadSpec!F30*s_EF_w*s_ED_com*(s_ET_w_o+s_ET_w_i)*(1/24)*s_IRA_w*(1/17)*1000))*1,(s_DL/(up_RadSpec!F30*s_EF_w*s_ED_com*(s_ET_w_o+s_ET_w_i)*(1/24)*s_IRA_w*(1/s_PEF_wind)*1000))*1),".")</f>
        <v>902.50320889537193</v>
      </c>
      <c r="E30" s="58">
        <f>IFERROR((s_DL/(up_RadSpec!E30*s_EF_w*(1/365)*s_ED_com*up_RadSpec!O30*(s_ET_w_o+s_ET_w_i)*(1/24)*up_RadSpec!T30))*1,".")</f>
        <v>2654.5454545454545</v>
      </c>
      <c r="F30" s="58">
        <f t="shared" si="0"/>
        <v>0.36344014010688547</v>
      </c>
      <c r="G30" s="65">
        <f t="shared" si="1"/>
        <v>13.75</v>
      </c>
      <c r="H30" s="65">
        <f t="shared" si="2"/>
        <v>5.5401465066476623E-3</v>
      </c>
      <c r="I30" s="65">
        <f>s_C*s_EF_w*(1/365)*s_ED_com*(s_ET_w_o+s_ET_w_i)*(1/24)*up_RadSpec!T30*up_RadSpec!O30*1</f>
        <v>1.8835616438356165E-3</v>
      </c>
      <c r="J30" s="58"/>
      <c r="K30" s="58">
        <f>IFERROR((s_DL/(up_RadSpec!E30*s_EF_w*(1/365)*s_ED_com*up_RadSpec!O30*(s_ET_w_o+s_ET_w_i)*(1/24)*up_RadSpec!T30))*1,".")</f>
        <v>2654.5454545454545</v>
      </c>
      <c r="L30" s="58">
        <f>IFERROR((s_DL/(up_RadSpec!K30*s_EF_w*(1/365)*s_ED_com*up_RadSpec!P30*(s_ET_w_o+s_ET_w_i)*(1/24)*up_RadSpec!U30))*1,".")</f>
        <v>13004.536082474226</v>
      </c>
      <c r="M30" s="58">
        <f>IFERROR((s_DL/(up_RadSpec!L30*s_EF_w*(1/365)*s_ED_com*up_RadSpec!Q30*(s_ET_w_o+s_ET_w_i)*(1/24)*up_RadSpec!V30))*1,".")</f>
        <v>4686.3931523022411</v>
      </c>
      <c r="N30" s="58">
        <f>IFERROR((s_DL/(up_RadSpec!M30*s_EF_w*(1/365)*s_ED_com*up_RadSpec!R30*(s_ET_w_o+s_ET_w_i)*(1/24)*up_RadSpec!W30))*1,".")</f>
        <v>3488.3160981632982</v>
      </c>
      <c r="O30" s="58">
        <f>IFERROR((s_DL/(up_RadSpec!I30*s_EF_w*(1/365)*s_ED_com*up_RadSpec!N30*(s_ET_w_o+s_ET_w_i)*(1/24)*up_RadSpec!S30))*1,".")</f>
        <v>318545.45454545453</v>
      </c>
      <c r="P30" s="65">
        <f>s_C*s_EF_w*(1/365)*s_ED_com*(s_ET_w_o+s_ET_w_i)*(1/24)*up_RadSpec!T30*up_RadSpec!O30*1</f>
        <v>1.8835616438356165E-3</v>
      </c>
      <c r="Q30" s="65">
        <f>s_C*s_EF_w*(1/365)*s_ED_com*(s_ET_w_o+s_ET_w_i)*(1/24)*up_RadSpec!U30*up_RadSpec!P30*1</f>
        <v>3.8448122780314564E-4</v>
      </c>
      <c r="R30" s="65">
        <f>s_C*s_EF_w*(1/365)*s_ED_com*(s_ET_w_o+s_ET_w_i)*(1/24)*up_RadSpec!V30*up_RadSpec!Q30*1</f>
        <v>1.0669185954967726E-3</v>
      </c>
      <c r="S30" s="65">
        <f>s_C*s_EF_w*(1/365)*s_ED_com*(s_ET_w_o+s_ET_w_i)*(1/24)*up_RadSpec!W30*up_RadSpec!R30*1</f>
        <v>1.4333563413684463E-3</v>
      </c>
      <c r="T30" s="65">
        <f>s_C*s_EF_w*(1/365)*s_ED_com*(s_ET_w_o+s_ET_w_i)*(1/24)*up_RadSpec!S30*up_RadSpec!N30*1</f>
        <v>1.5696347031963472E-5</v>
      </c>
      <c r="U30" s="58">
        <f>IFERROR(s_DL/(up_RadSpec!F30*s_EF_w*s_ED_com*(s_ET_w_o+s_ET_w_i)*(1/24)*s_IRA_w),".")</f>
        <v>2.9090909090909089E-3</v>
      </c>
      <c r="V30" s="58">
        <f>IFERROR(s_DL/(up_RadSpec!H30*s_EF_w*(1/365)*s_ED_com*(s_ET_w_o+s_ET_w_i)*(1/24)*s_GSF_a),".")</f>
        <v>15.927272727272728</v>
      </c>
      <c r="W30" s="58">
        <f t="shared" si="6"/>
        <v>2.908559665316422E-3</v>
      </c>
      <c r="X30" s="65">
        <f t="shared" si="4"/>
        <v>1718.75</v>
      </c>
      <c r="Y30" s="65">
        <f t="shared" si="5"/>
        <v>0.3139269406392694</v>
      </c>
      <c r="Z30" s="61"/>
    </row>
    <row r="31" spans="1:26" x14ac:dyDescent="0.25">
      <c r="A31" s="67" t="s">
        <v>1</v>
      </c>
      <c r="B31" s="67" t="s">
        <v>274</v>
      </c>
      <c r="C31" s="68">
        <f>1/SUM(1/C32,1/C33,1/C34,1/C35,1/C36,1/C37,1/C38,1/C39,1/C40,1/C41,1/C42,1/C43,1/C44)</f>
        <v>3.0303939421212935E-2</v>
      </c>
      <c r="D31" s="68">
        <f t="shared" ref="D31:F31" si="7">1/SUM(1/D32,1/D33,1/D34,1/D35,1/D36,1/D37,1/D38,1/D39,1/D40,1/D41,1/D42,1/D43,1/D44)</f>
        <v>75.210857066993</v>
      </c>
      <c r="E31" s="68">
        <f>1/SUM(1/E32,1/E33,1/E34,1/E35,1/E36,1/E37,1/E38,1/E39,1/E40,1/E41,1/E42,1/E43)</f>
        <v>107.9327600133516</v>
      </c>
      <c r="F31" s="69">
        <f t="shared" si="7"/>
        <v>3.0283235179693346E-2</v>
      </c>
      <c r="G31" s="70">
        <f>SUM(G32:G44)</f>
        <v>824.97525000000007</v>
      </c>
      <c r="H31" s="70">
        <f>SUM(H32:H44)</f>
        <v>0.33239881813514782</v>
      </c>
      <c r="I31" s="70">
        <f>SUM(I32:I44)</f>
        <v>0.23162568989162727</v>
      </c>
      <c r="J31" s="70">
        <f t="shared" ref="J31:J76" si="8">SUM(G31:I31)</f>
        <v>825.53927450802689</v>
      </c>
      <c r="K31" s="68">
        <f t="shared" ref="K31:O31" si="9">1/SUM(1/K32,1/K33,1/K34,1/K35,1/K36,1/K37,1/K38,1/K39,1/K40,1/K41,1/K42,1/K43)</f>
        <v>107.9327600133516</v>
      </c>
      <c r="L31" s="68">
        <f t="shared" si="9"/>
        <v>199.46413406993449</v>
      </c>
      <c r="M31" s="68">
        <f t="shared" si="9"/>
        <v>140.93181289924036</v>
      </c>
      <c r="N31" s="68">
        <f t="shared" si="9"/>
        <v>122.43001143509866</v>
      </c>
      <c r="O31" s="68">
        <f t="shared" si="9"/>
        <v>421.38527700560428</v>
      </c>
      <c r="P31" s="70">
        <f>+SUM(P32:P44)</f>
        <v>0.23162568989162727</v>
      </c>
      <c r="Q31" s="70">
        <f t="shared" ref="Q31:S31" si="10">+SUM(Q32:Q44)</f>
        <v>0.125335815967971</v>
      </c>
      <c r="R31" s="70">
        <f t="shared" si="10"/>
        <v>0.17739075007765512</v>
      </c>
      <c r="S31" s="70">
        <f t="shared" si="10"/>
        <v>0.20419829833351563</v>
      </c>
      <c r="T31" s="70">
        <f>+SUM(T32:T44)</f>
        <v>5.9328128827024755E-2</v>
      </c>
      <c r="U31" s="68">
        <f t="shared" ref="U31:W31" si="11">1/SUM(1/U32,1/U33,1/U34,1/U35,1/U36,1/U37,1/U38,1/U39,1/U40,1/U41,1/U42,1/U43,1/U44)</f>
        <v>2.4243151536970355E-4</v>
      </c>
      <c r="V31" s="68">
        <f t="shared" si="11"/>
        <v>1.3273125466491269</v>
      </c>
      <c r="W31" s="69">
        <f t="shared" si="11"/>
        <v>2.4238724372701364E-4</v>
      </c>
      <c r="X31" s="70">
        <f>SUM(X32:X44)</f>
        <v>103121.90625</v>
      </c>
      <c r="Y31" s="70">
        <f>SUM(Y32:Y44)</f>
        <v>18.835051369863013</v>
      </c>
      <c r="Z31" s="70">
        <f t="shared" ref="Z31:Z76" si="12">SUM(X31:Y31)</f>
        <v>103140.74130136987</v>
      </c>
    </row>
    <row r="32" spans="1:26" x14ac:dyDescent="0.25">
      <c r="A32" s="71" t="s">
        <v>275</v>
      </c>
      <c r="B32" s="61">
        <v>1</v>
      </c>
      <c r="C32" s="72">
        <f>IFERROR(C3/$B32,0)</f>
        <v>0.36363636363636365</v>
      </c>
      <c r="D32" s="72">
        <f>IFERROR(D3/$B32,0)</f>
        <v>902.50320889537193</v>
      </c>
      <c r="E32" s="72">
        <f>IFERROR(E3/$B32,0)</f>
        <v>221844.15584415593</v>
      </c>
      <c r="F32" s="72">
        <f>IF(AND(C32&lt;&gt;0,D32&lt;&gt;0,E32&lt;&gt;0),1/((1/C32)+(1/D32)+(1/E32)),IF(AND(C32&lt;&gt;0,D32&lt;&gt;0,E32=0), 1/((1/C32)+(1/D32)),IF(AND(C32&lt;&gt;0,D32=0,E32&lt;&gt;0),1/((1/C32)+(1/E32)),IF(AND(C32=0,D32&lt;&gt;0,E32&lt;&gt;0),1/((1/D32)+(1/E32)),IF(AND(C32&lt;&gt;0,D32=0,E32=0),1/((1/C32)),IF(AND(C32=0,D32&lt;&gt;0,E32=0),1/((1/D32)),IF(AND(C32=0,D32=0,E32&lt;&gt;0),1/((1/E32)),IF(AND(C32=0,D32=0,E32=0),0))))))))</f>
        <v>0.36348931080125585</v>
      </c>
      <c r="G32" s="73">
        <f>IFERROR(up_RadSpec!$G$3*G3,".")*$B$32</f>
        <v>68.75</v>
      </c>
      <c r="H32" s="73">
        <f>IFERROR(up_RadSpec!$F$3*H3,".")*$B$32</f>
        <v>2.7700732533238313E-2</v>
      </c>
      <c r="I32" s="73">
        <f>IFERROR(up_RadSpec!$E$3*I3,".")*$B$32</f>
        <v>1.1269172228076334E-4</v>
      </c>
      <c r="J32" s="73">
        <f t="shared" si="8"/>
        <v>68.777813424255513</v>
      </c>
      <c r="K32" s="72">
        <f t="shared" ref="K32:O32" si="13">IFERROR(K3/$B32,0)</f>
        <v>221844.15584415593</v>
      </c>
      <c r="L32" s="72">
        <f t="shared" si="13"/>
        <v>311061.75132324267</v>
      </c>
      <c r="M32" s="72">
        <f t="shared" si="13"/>
        <v>235829.23154193873</v>
      </c>
      <c r="N32" s="72">
        <f t="shared" si="13"/>
        <v>243096.83536802168</v>
      </c>
      <c r="O32" s="72">
        <f t="shared" si="13"/>
        <v>482281.85429946438</v>
      </c>
      <c r="P32" s="73">
        <f>IFERROR(up_RadSpec!$E$3*P3,".")*$B$32</f>
        <v>1.1269172228076334E-4</v>
      </c>
      <c r="Q32" s="73">
        <f>IFERROR(up_RadSpec!$K$3*Q3,".")*$B$32</f>
        <v>8.0369894060105818E-5</v>
      </c>
      <c r="R32" s="73">
        <f>IFERROR(up_RadSpec!$L$3*R3,".")*$B$32</f>
        <v>1.060089109248279E-4</v>
      </c>
      <c r="S32" s="73">
        <f>IFERROR(up_RadSpec!$M$3*S3,".")*$B$32</f>
        <v>1.0283967688083132E-4</v>
      </c>
      <c r="T32" s="73">
        <f>IFERROR(up_RadSpec!$I$3*T3,".")*$B$32</f>
        <v>5.183690776903395E-5</v>
      </c>
      <c r="U32" s="72">
        <f t="shared" ref="U32:V32" si="14">IFERROR(U3/$B32,0)</f>
        <v>2.9090909090909089E-3</v>
      </c>
      <c r="V32" s="72">
        <f t="shared" si="14"/>
        <v>15.927272727272728</v>
      </c>
      <c r="W32" s="72">
        <f>IFERROR(IF(AND(U32&lt;&gt;0,V32&lt;&gt;0),1/((1/U32)+(1/V32)),IF(AND(U32&lt;&gt;0,V32=0),1/((1/U32)),IF(AND(U32=0,V32&lt;&gt;0),1/((1/V32)),IF(AND(U32=0,V32=0),0)))),0)</f>
        <v>2.908559665316422E-3</v>
      </c>
      <c r="X32" s="73">
        <f>IFERROR(up_RadSpec!$F$3*X3,".")*$B$32</f>
        <v>8593.75</v>
      </c>
      <c r="Y32" s="73">
        <f>IFERROR(up_RadSpec!$H$3*Y3,".")*$B$32</f>
        <v>1.5696347031963471</v>
      </c>
      <c r="Z32" s="73">
        <f t="shared" si="12"/>
        <v>8595.3196347031972</v>
      </c>
    </row>
    <row r="33" spans="1:26" x14ac:dyDescent="0.25">
      <c r="A33" s="71" t="s">
        <v>276</v>
      </c>
      <c r="B33" s="61">
        <v>1</v>
      </c>
      <c r="C33" s="72">
        <f t="shared" ref="C33:E34" si="15">IFERROR(C13/$B33,0)</f>
        <v>0.36363636363636365</v>
      </c>
      <c r="D33" s="72">
        <f t="shared" si="15"/>
        <v>902.50320889537193</v>
      </c>
      <c r="E33" s="72">
        <f t="shared" si="15"/>
        <v>5479.0618044855373</v>
      </c>
      <c r="F33" s="72">
        <f>IF(AND(C33&lt;&gt;0,D33&lt;&gt;0,E33&lt;&gt;0),1/((1/C33)+(1/D33)+(1/E33)),IF(AND(C33&lt;&gt;0,D33&lt;&gt;0,E33=0), 1/((1/C33)+(1/D33)),IF(AND(C33&lt;&gt;0,D33=0,E33&lt;&gt;0),1/((1/C33)+(1/E33)),IF(AND(C33=0,D33&lt;&gt;0,E33&lt;&gt;0),1/((1/D33)+(1/E33)),IF(AND(C33&lt;&gt;0,D33=0,E33=0),1/((1/C33)),IF(AND(C33=0,D33&lt;&gt;0,E33=0),1/((1/D33)),IF(AND(C33=0,D33=0,E33&lt;&gt;0),1/((1/E33)),IF(AND(C33=0,D33=0,E33=0),0))))))))</f>
        <v>0.36346579346142693</v>
      </c>
      <c r="G33" s="73">
        <f>IFERROR(up_RadSpec!$G$13*G13,".")*$B$33</f>
        <v>68.75</v>
      </c>
      <c r="H33" s="73">
        <f>IFERROR(up_RadSpec!$F$13*H13,".")*$B$33</f>
        <v>2.7700732533238313E-2</v>
      </c>
      <c r="I33" s="73">
        <f>IFERROR(up_RadSpec!$E$13*I13,".")*$B$33</f>
        <v>4.5628249675032468E-3</v>
      </c>
      <c r="J33" s="73">
        <f t="shared" si="8"/>
        <v>68.782263557500741</v>
      </c>
      <c r="K33" s="72">
        <f t="shared" ref="K33:O33" si="16">IFERROR(K13/$B33,0)</f>
        <v>5479.0618044855373</v>
      </c>
      <c r="L33" s="72">
        <f t="shared" si="16"/>
        <v>11948.632373213381</v>
      </c>
      <c r="M33" s="72">
        <f t="shared" si="16"/>
        <v>7098.5979194934398</v>
      </c>
      <c r="N33" s="72">
        <f t="shared" si="16"/>
        <v>5860.0282168498088</v>
      </c>
      <c r="O33" s="72">
        <f t="shared" si="16"/>
        <v>114951.29870129867</v>
      </c>
      <c r="P33" s="73">
        <f>IFERROR(up_RadSpec!$E$13*P13,".")*$B$33</f>
        <v>4.5628249675032468E-3</v>
      </c>
      <c r="Q33" s="73">
        <f>IFERROR(up_RadSpec!$K$13*Q13,".")*$B$33</f>
        <v>2.0922896628776835E-3</v>
      </c>
      <c r="R33" s="73">
        <f>IFERROR(up_RadSpec!$L$13*R13,".")*$B$33</f>
        <v>3.5218222363810141E-3</v>
      </c>
      <c r="S33" s="73">
        <f>IFERROR(up_RadSpec!$M$13*S13,".")*$B$33</f>
        <v>4.2661910616941228E-3</v>
      </c>
      <c r="T33" s="73">
        <f>IFERROR(up_RadSpec!$I$13*T13,".")*$B$33</f>
        <v>2.1748340629854549E-4</v>
      </c>
      <c r="U33" s="72">
        <f t="shared" ref="U33:V33" si="17">IFERROR(U13/$B33,0)</f>
        <v>2.9090909090909089E-3</v>
      </c>
      <c r="V33" s="72">
        <f t="shared" si="17"/>
        <v>15.927272727272728</v>
      </c>
      <c r="W33" s="72">
        <f t="shared" ref="W33:W44" si="18">IFERROR(IF(AND(U33&lt;&gt;0,V33&lt;&gt;0),1/((1/U33)+(1/V33)),IF(AND(U33&lt;&gt;0,V33=0),1/((1/U33)),IF(AND(U33=0,V33&lt;&gt;0),1/((1/V33)),IF(AND(U33=0,V33=0),0)))),0)</f>
        <v>2.908559665316422E-3</v>
      </c>
      <c r="X33" s="73">
        <f>IFERROR(up_RadSpec!$F$13*X13,".")*$B$33</f>
        <v>8593.75</v>
      </c>
      <c r="Y33" s="73">
        <f>IFERROR(up_RadSpec!$H$13*Y13,".")*$B$33</f>
        <v>1.5696347031963471</v>
      </c>
      <c r="Z33" s="73">
        <f t="shared" si="12"/>
        <v>8595.3196347031972</v>
      </c>
    </row>
    <row r="34" spans="1:26" x14ac:dyDescent="0.25">
      <c r="A34" s="71" t="s">
        <v>277</v>
      </c>
      <c r="B34" s="61">
        <v>1</v>
      </c>
      <c r="C34" s="72">
        <f t="shared" si="15"/>
        <v>0.36363636363636365</v>
      </c>
      <c r="D34" s="72">
        <f t="shared" si="15"/>
        <v>902.50320889537193</v>
      </c>
      <c r="E34" s="72">
        <f t="shared" si="15"/>
        <v>822.50179434746656</v>
      </c>
      <c r="F34" s="72">
        <f>IF(AND(C34&lt;&gt;0,D34&lt;&gt;0,E34&lt;&gt;0),1/((1/C34)+(1/D34)+(1/E34)),IF(AND(C34&lt;&gt;0,D34&lt;&gt;0,E34=0), 1/((1/C34)+(1/D34)),IF(AND(C34&lt;&gt;0,D34=0,E34&lt;&gt;0),1/((1/C34)+(1/E34)),IF(AND(C34=0,D34&lt;&gt;0,E34&lt;&gt;0),1/((1/D34)+(1/E34)),IF(AND(C34&lt;&gt;0,D34=0,E34=0),1/((1/C34)),IF(AND(C34=0,D34&lt;&gt;0,E34=0),1/((1/D34)),IF(AND(C34=0,D34=0,E34&lt;&gt;0),1/((1/E34)),IF(AND(C34=0,D34=0,E34=0),0))))))))</f>
        <v>0.36332933949480445</v>
      </c>
      <c r="G34" s="73">
        <f>IFERROR(up_RadSpec!$G$14*G14,".")*$B$34</f>
        <v>68.75</v>
      </c>
      <c r="H34" s="73">
        <f>IFERROR(up_RadSpec!$F$14*H14,".")*$B$33</f>
        <v>2.7700732533238313E-2</v>
      </c>
      <c r="I34" s="73">
        <f>IFERROR(up_RadSpec!$E$14*I14,".")*$B$33</f>
        <v>3.0395070468914664E-2</v>
      </c>
      <c r="J34" s="73">
        <f t="shared" si="8"/>
        <v>68.808095803002146</v>
      </c>
      <c r="K34" s="72">
        <f t="shared" ref="K34:O34" si="19">IFERROR(K14/$B34,0)</f>
        <v>822.50179434746656</v>
      </c>
      <c r="L34" s="72">
        <f t="shared" si="19"/>
        <v>1493.7483186060476</v>
      </c>
      <c r="M34" s="72">
        <f t="shared" si="19"/>
        <v>1104.3933455751369</v>
      </c>
      <c r="N34" s="72">
        <f t="shared" si="19"/>
        <v>967.77614763226291</v>
      </c>
      <c r="O34" s="72">
        <f t="shared" si="19"/>
        <v>4167.9600886917979</v>
      </c>
      <c r="P34" s="73">
        <f>IFERROR(up_RadSpec!$E$14*P14,".")*$B$33</f>
        <v>3.0395070468914664E-2</v>
      </c>
      <c r="Q34" s="73">
        <f>IFERROR(up_RadSpec!$K$14*Q14,".")*$B$33</f>
        <v>1.6736420512479488E-2</v>
      </c>
      <c r="R34" s="73">
        <f>IFERROR(up_RadSpec!$L$14*R14,".")*$B$33</f>
        <v>2.263686221957513E-2</v>
      </c>
      <c r="S34" s="73">
        <f>IFERROR(up_RadSpec!$M$14*S14,".")*$B$33</f>
        <v>2.58324200913242E-2</v>
      </c>
      <c r="T34" s="73">
        <f>IFERROR(up_RadSpec!$I$14*T14,".")*$B$33</f>
        <v>5.9981380502726403E-3</v>
      </c>
      <c r="U34" s="72">
        <f t="shared" ref="U34:V34" si="20">IFERROR(U14/$B34,0)</f>
        <v>2.9090909090909089E-3</v>
      </c>
      <c r="V34" s="72">
        <f t="shared" si="20"/>
        <v>15.927272727272728</v>
      </c>
      <c r="W34" s="72">
        <f t="shared" si="18"/>
        <v>2.908559665316422E-3</v>
      </c>
      <c r="X34" s="73">
        <f>IFERROR(up_RadSpec!$F$14*X14,".")*$B$33</f>
        <v>8593.75</v>
      </c>
      <c r="Y34" s="73">
        <f>IFERROR(up_RadSpec!$H$14*Y14,".")*$B$33</f>
        <v>1.5696347031963471</v>
      </c>
      <c r="Z34" s="73">
        <f t="shared" si="12"/>
        <v>8595.3196347031972</v>
      </c>
    </row>
    <row r="35" spans="1:26" x14ac:dyDescent="0.25">
      <c r="A35" s="71" t="s">
        <v>278</v>
      </c>
      <c r="B35" s="61">
        <v>1</v>
      </c>
      <c r="C35" s="72">
        <f>IFERROR(C30/$B35,0)</f>
        <v>0.36363636363636365</v>
      </c>
      <c r="D35" s="72">
        <f>IFERROR(D30/$B35,0)</f>
        <v>902.50320889537193</v>
      </c>
      <c r="E35" s="72">
        <f>IFERROR(E30/$B35,0)</f>
        <v>2654.5454545454545</v>
      </c>
      <c r="F35" s="72">
        <f t="shared" ref="F35:F61" si="21">IF(AND(C35&lt;&gt;0,D35&lt;&gt;0,E35&lt;&gt;0),1/((1/C35)+(1/D35)+(1/E35)),IF(AND(C35&lt;&gt;0,D35&lt;&gt;0,E35=0), 1/((1/C35)+(1/D35)),IF(AND(C35&lt;&gt;0,D35=0,E35&lt;&gt;0),1/((1/C35)+(1/E35)),IF(AND(C35=0,D35&lt;&gt;0,E35&lt;&gt;0),1/((1/D35)+(1/E35)),IF(AND(C35&lt;&gt;0,D35=0,E35=0),1/((1/C35)),IF(AND(C35=0,D35&lt;&gt;0,E35=0),1/((1/D35)),IF(AND(C35=0,D35=0,E35&lt;&gt;0),1/((1/E35)),IF(AND(C35=0,D35=0,E35=0),0))))))))</f>
        <v>0.36344014010688547</v>
      </c>
      <c r="G35" s="73">
        <f>IFERROR(up_RadSpec!$G$30*G30,".")*$B$35</f>
        <v>68.75</v>
      </c>
      <c r="H35" s="73">
        <f>IFERROR(up_RadSpec!$F$30*H30,".")*$B$35</f>
        <v>2.7700732533238313E-2</v>
      </c>
      <c r="I35" s="73">
        <f>IFERROR(up_RadSpec!$E$30*I30,".")*$B$35</f>
        <v>9.4178082191780817E-3</v>
      </c>
      <c r="J35" s="73">
        <f t="shared" si="8"/>
        <v>68.787118540752417</v>
      </c>
      <c r="K35" s="72">
        <f t="shared" ref="K35:O35" si="22">IFERROR(K30/$B35,0)</f>
        <v>2654.5454545454545</v>
      </c>
      <c r="L35" s="72">
        <f t="shared" si="22"/>
        <v>13004.536082474226</v>
      </c>
      <c r="M35" s="72">
        <f t="shared" si="22"/>
        <v>4686.3931523022411</v>
      </c>
      <c r="N35" s="72">
        <f t="shared" si="22"/>
        <v>3488.3160981632982</v>
      </c>
      <c r="O35" s="72">
        <f t="shared" si="22"/>
        <v>318545.45454545453</v>
      </c>
      <c r="P35" s="73">
        <f>IFERROR(up_RadSpec!$E$30*P30,".")*$B$35</f>
        <v>9.4178082191780817E-3</v>
      </c>
      <c r="Q35" s="73">
        <f>IFERROR(up_RadSpec!$K$30*Q30,".")*$B$35</f>
        <v>1.9224061390157282E-3</v>
      </c>
      <c r="R35" s="73">
        <f>IFERROR(up_RadSpec!$L$30*R30,".")*$B$35</f>
        <v>5.3345929774838629E-3</v>
      </c>
      <c r="S35" s="73">
        <f>IFERROR(up_RadSpec!$M$30*S30,".")*$B$35</f>
        <v>7.1667817068422311E-3</v>
      </c>
      <c r="T35" s="73">
        <f>IFERROR(up_RadSpec!$I$30*T30,".")*$B$35</f>
        <v>7.8481735159817364E-5</v>
      </c>
      <c r="U35" s="72">
        <f t="shared" ref="U35:V35" si="23">IFERROR(U30/$B35,0)</f>
        <v>2.9090909090909089E-3</v>
      </c>
      <c r="V35" s="72">
        <f t="shared" si="23"/>
        <v>15.927272727272728</v>
      </c>
      <c r="W35" s="72">
        <f t="shared" si="18"/>
        <v>2.908559665316422E-3</v>
      </c>
      <c r="X35" s="73">
        <f>IFERROR(up_RadSpec!$F$30*X30,".")*$B$35</f>
        <v>8593.75</v>
      </c>
      <c r="Y35" s="73">
        <f>IFERROR(up_RadSpec!$H$30*Y30,".")*$B$35</f>
        <v>1.5696347031963471</v>
      </c>
      <c r="Z35" s="73">
        <f t="shared" si="12"/>
        <v>8595.3196347031972</v>
      </c>
    </row>
    <row r="36" spans="1:26" x14ac:dyDescent="0.25">
      <c r="A36" s="71" t="s">
        <v>279</v>
      </c>
      <c r="B36" s="61">
        <v>1</v>
      </c>
      <c r="C36" s="72">
        <f>IFERROR(C26/$B36,0)</f>
        <v>0.36363636363636365</v>
      </c>
      <c r="D36" s="72">
        <f>IFERROR(D26/$B36,0)</f>
        <v>902.50320889537193</v>
      </c>
      <c r="E36" s="72">
        <f>IFERROR(E26/$B36,0)</f>
        <v>2789.981447124303</v>
      </c>
      <c r="F36" s="72">
        <f t="shared" si="21"/>
        <v>0.36344255563047029</v>
      </c>
      <c r="G36" s="73">
        <f>IFERROR(up_RadSpec!$G$26*G26,".")*$B$37</f>
        <v>68.75</v>
      </c>
      <c r="H36" s="73">
        <f>IFERROR(up_RadSpec!$F$26*H26,".")*$B$37</f>
        <v>2.7700732533238313E-2</v>
      </c>
      <c r="I36" s="73">
        <f>IFERROR(up_RadSpec!$E$26*I26,".")*$B$37</f>
        <v>8.9606330629073052E-3</v>
      </c>
      <c r="J36" s="73">
        <f t="shared" si="8"/>
        <v>68.786661365596146</v>
      </c>
      <c r="K36" s="72">
        <f t="shared" ref="K36:O36" si="24">IFERROR(K26/$B36,0)</f>
        <v>2789.981447124303</v>
      </c>
      <c r="L36" s="72">
        <f t="shared" si="24"/>
        <v>5093.8165204298857</v>
      </c>
      <c r="M36" s="72">
        <f t="shared" si="24"/>
        <v>3681.7148325358839</v>
      </c>
      <c r="N36" s="72">
        <f t="shared" si="24"/>
        <v>3149.2561983471064</v>
      </c>
      <c r="O36" s="72">
        <f t="shared" si="24"/>
        <v>29689.496050264632</v>
      </c>
      <c r="P36" s="73">
        <f>IFERROR(up_RadSpec!$E$26*P26,".")*$B$37</f>
        <v>8.9606330629073052E-3</v>
      </c>
      <c r="Q36" s="73">
        <f>IFERROR(up_RadSpec!$K$26*Q26,".")*$B$37</f>
        <v>4.9079113666014341E-3</v>
      </c>
      <c r="R36" s="73">
        <f>IFERROR(up_RadSpec!$L$26*R26,".")*$B$37</f>
        <v>6.7903140620971317E-3</v>
      </c>
      <c r="S36" s="73">
        <f>IFERROR(up_RadSpec!$M$26*S26,".")*$B$37</f>
        <v>7.9383824069700348E-3</v>
      </c>
      <c r="T36" s="73">
        <f>IFERROR(up_RadSpec!$I$26*T26,".")*$B$37</f>
        <v>8.4204864769933229E-4</v>
      </c>
      <c r="U36" s="72">
        <f t="shared" ref="U36:V36" si="25">IFERROR(U26/$B36,0)</f>
        <v>2.9090909090909089E-3</v>
      </c>
      <c r="V36" s="72">
        <f t="shared" si="25"/>
        <v>15.927272727272728</v>
      </c>
      <c r="W36" s="72">
        <f t="shared" si="18"/>
        <v>2.908559665316422E-3</v>
      </c>
      <c r="X36" s="73">
        <f>IFERROR(up_RadSpec!$F$26*X26,".")*$B$37</f>
        <v>8593.75</v>
      </c>
      <c r="Y36" s="73">
        <f>IFERROR(up_RadSpec!$H$26*Y26,".")*$B$37</f>
        <v>1.5696347031963471</v>
      </c>
      <c r="Z36" s="73">
        <f t="shared" si="12"/>
        <v>8595.3196347031972</v>
      </c>
    </row>
    <row r="37" spans="1:26" x14ac:dyDescent="0.25">
      <c r="A37" s="71" t="s">
        <v>280</v>
      </c>
      <c r="B37" s="61">
        <v>1</v>
      </c>
      <c r="C37" s="72">
        <f>IFERROR(C22/$B37,0)</f>
        <v>0.36363636363636365</v>
      </c>
      <c r="D37" s="72">
        <f>IFERROR(D22/$B37,0)</f>
        <v>902.50320889537193</v>
      </c>
      <c r="E37" s="72">
        <f>IFERROR(E22/$B37,0)</f>
        <v>1528504398.8269799</v>
      </c>
      <c r="F37" s="72">
        <f t="shared" si="21"/>
        <v>0.36348990628919503</v>
      </c>
      <c r="G37" s="73">
        <f>IFERROR(up_RadSpec!$G$22*G22,".")*$B$37</f>
        <v>68.75</v>
      </c>
      <c r="H37" s="73">
        <f>IFERROR(up_RadSpec!$F$22*H22,".")*$B$37</f>
        <v>2.7700732533238313E-2</v>
      </c>
      <c r="I37" s="73">
        <f>IFERROR(up_RadSpec!$E$22*I22,".")*$B$37</f>
        <v>1.6355857411457731E-8</v>
      </c>
      <c r="J37" s="73">
        <f t="shared" si="8"/>
        <v>68.777700748889089</v>
      </c>
      <c r="K37" s="72">
        <f t="shared" ref="K37:O37" si="26">IFERROR(K22/$B37,0)</f>
        <v>1528504398.8269799</v>
      </c>
      <c r="L37" s="72">
        <f t="shared" si="26"/>
        <v>1400600315.0167918</v>
      </c>
      <c r="M37" s="72">
        <f t="shared" si="26"/>
        <v>1076036075.9143474</v>
      </c>
      <c r="N37" s="72">
        <f t="shared" si="26"/>
        <v>1108825757.575757</v>
      </c>
      <c r="O37" s="72">
        <f t="shared" si="26"/>
        <v>7867886699.35355</v>
      </c>
      <c r="P37" s="73">
        <f>IFERROR(up_RadSpec!$E$22*P22,".")*$B$37</f>
        <v>1.6355857411457731E-8</v>
      </c>
      <c r="Q37" s="73">
        <f>IFERROR(up_RadSpec!$K$22*Q22,".")*$B$37</f>
        <v>1.7849489059768114E-8</v>
      </c>
      <c r="R37" s="73">
        <f>IFERROR(up_RadSpec!$L$22*R22,".")*$B$37</f>
        <v>2.3233421777942325E-8</v>
      </c>
      <c r="S37" s="73">
        <f>IFERROR(up_RadSpec!$M$22*S22,".")*$B$37</f>
        <v>2.2546373791548536E-8</v>
      </c>
      <c r="T37" s="73">
        <f>IFERROR(up_RadSpec!$I$22*T22,".")*$B$37</f>
        <v>3.1774733108515757E-9</v>
      </c>
      <c r="U37" s="72">
        <f t="shared" ref="U37:V37" si="27">IFERROR(U22/$B37,0)</f>
        <v>2.9090909090909089E-3</v>
      </c>
      <c r="V37" s="72">
        <f t="shared" si="27"/>
        <v>15.927272727272728</v>
      </c>
      <c r="W37" s="72">
        <f t="shared" si="18"/>
        <v>2.908559665316422E-3</v>
      </c>
      <c r="X37" s="73">
        <f>IFERROR(up_RadSpec!$F$22*X22,".")*$B$37</f>
        <v>8593.75</v>
      </c>
      <c r="Y37" s="73">
        <f>IFERROR(up_RadSpec!$H$22*Y22,".")*$B$37</f>
        <v>1.5696347031963471</v>
      </c>
      <c r="Z37" s="73">
        <f t="shared" si="12"/>
        <v>8595.3196347031972</v>
      </c>
    </row>
    <row r="38" spans="1:26" x14ac:dyDescent="0.25">
      <c r="A38" s="71" t="s">
        <v>281</v>
      </c>
      <c r="B38" s="61">
        <v>1</v>
      </c>
      <c r="C38" s="72">
        <f>IFERROR(C2/$B38,0)</f>
        <v>0.36363636363636365</v>
      </c>
      <c r="D38" s="72">
        <f>IFERROR(D2/$B38,0)</f>
        <v>902.50320889537193</v>
      </c>
      <c r="E38" s="72">
        <f>IFERROR(E2/$B38,0)</f>
        <v>1690.9254955570748</v>
      </c>
      <c r="F38" s="72">
        <f t="shared" si="21"/>
        <v>0.36341178553811321</v>
      </c>
      <c r="G38" s="73">
        <f>IFERROR(up_RadSpec!$G$2*G2,".")*$B$38</f>
        <v>68.75</v>
      </c>
      <c r="H38" s="73">
        <f>IFERROR(up_RadSpec!$F$2*H2,".")*$B$38</f>
        <v>2.7700732533238313E-2</v>
      </c>
      <c r="I38" s="73">
        <f>IFERROR(up_RadSpec!$E$2*I2,".")*$B$38</f>
        <v>1.4784802799229044E-2</v>
      </c>
      <c r="J38" s="73">
        <f t="shared" si="8"/>
        <v>68.79248553533246</v>
      </c>
      <c r="K38" s="72">
        <f t="shared" ref="K38:O38" si="28">IFERROR(K2/$B38,0)</f>
        <v>1690.9254955570748</v>
      </c>
      <c r="L38" s="72">
        <f t="shared" si="28"/>
        <v>3418.9433603046168</v>
      </c>
      <c r="M38" s="72">
        <f t="shared" si="28"/>
        <v>2322.1070518266774</v>
      </c>
      <c r="N38" s="72">
        <f t="shared" si="28"/>
        <v>1930.1841948900772</v>
      </c>
      <c r="O38" s="72">
        <f t="shared" si="28"/>
        <v>27055.190009399761</v>
      </c>
      <c r="P38" s="73">
        <f>IFERROR(up_RadSpec!$E$2*P2,".")*$B$38</f>
        <v>1.4784802799229044E-2</v>
      </c>
      <c r="Q38" s="73">
        <f>IFERROR(up_RadSpec!$K$2*Q2,".")*$B$38</f>
        <v>7.3122006905000569E-3</v>
      </c>
      <c r="R38" s="73">
        <f>IFERROR(up_RadSpec!$L$2*R2,".")*$B$38</f>
        <v>1.0766084182180077E-2</v>
      </c>
      <c r="S38" s="73">
        <f>IFERROR(up_RadSpec!$M$2*S2,".")*$B$38</f>
        <v>1.2952131753116826E-2</v>
      </c>
      <c r="T38" s="73">
        <f>IFERROR(up_RadSpec!$I$2*T2,".")*$B$38</f>
        <v>9.2403712527297976E-4</v>
      </c>
      <c r="U38" s="72">
        <f t="shared" ref="U38:V38" si="29">IFERROR(U2/$B38,0)</f>
        <v>2.9090909090909089E-3</v>
      </c>
      <c r="V38" s="72">
        <f t="shared" si="29"/>
        <v>15.927272727272728</v>
      </c>
      <c r="W38" s="72">
        <f t="shared" si="18"/>
        <v>2.908559665316422E-3</v>
      </c>
      <c r="X38" s="73">
        <f>IFERROR(up_RadSpec!$F$2*X2,".")*$B$38</f>
        <v>8593.75</v>
      </c>
      <c r="Y38" s="73">
        <f>IFERROR(up_RadSpec!$H$2*Y2,".")*$B$38</f>
        <v>1.5696347031963471</v>
      </c>
      <c r="Z38" s="73">
        <f t="shared" si="12"/>
        <v>8595.3196347031972</v>
      </c>
    </row>
    <row r="39" spans="1:26" x14ac:dyDescent="0.25">
      <c r="A39" s="71" t="s">
        <v>282</v>
      </c>
      <c r="B39" s="61">
        <v>1</v>
      </c>
      <c r="C39" s="72">
        <f>IFERROR(C11/$B39,0)</f>
        <v>0.36363636363636365</v>
      </c>
      <c r="D39" s="72">
        <f>IFERROR(D11/$B39,0)</f>
        <v>902.50320889537193</v>
      </c>
      <c r="E39" s="72">
        <f>IFERROR(E11/$B39,0)</f>
        <v>1487.7122877122879</v>
      </c>
      <c r="F39" s="72">
        <f t="shared" si="21"/>
        <v>0.36340111727361268</v>
      </c>
      <c r="G39" s="73">
        <f>IFERROR(up_RadSpec!$G$11*G11,".")*$B$39</f>
        <v>68.75</v>
      </c>
      <c r="H39" s="73">
        <f>IFERROR(up_RadSpec!$F$11*H11,".")*$B$39</f>
        <v>2.7700732533238313E-2</v>
      </c>
      <c r="I39" s="73">
        <f>IFERROR(up_RadSpec!$E$11*I11,".")*$B$39</f>
        <v>1.6804324469513833E-2</v>
      </c>
      <c r="J39" s="73">
        <f t="shared" si="8"/>
        <v>68.794505057002752</v>
      </c>
      <c r="K39" s="72">
        <f t="shared" ref="K39:O39" si="30">IFERROR(K11/$B39,0)</f>
        <v>1487.7122877122879</v>
      </c>
      <c r="L39" s="72">
        <f t="shared" si="30"/>
        <v>1882.4477461596578</v>
      </c>
      <c r="M39" s="72">
        <f t="shared" si="30"/>
        <v>1460.9548724656636</v>
      </c>
      <c r="N39" s="72">
        <f t="shared" si="30"/>
        <v>1391.6387959866224</v>
      </c>
      <c r="O39" s="72">
        <f t="shared" si="30"/>
        <v>3504.4063079777366</v>
      </c>
      <c r="P39" s="73">
        <f>IFERROR(up_RadSpec!$E$11*P11,".")*$B$39</f>
        <v>1.6804324469513833E-2</v>
      </c>
      <c r="Q39" s="73">
        <f>IFERROR(up_RadSpec!$K$11*Q11,".")*$B$39</f>
        <v>1.3280581121575341E-2</v>
      </c>
      <c r="R39" s="73">
        <f>IFERROR(up_RadSpec!$L$11*R11,".")*$B$39</f>
        <v>1.7112095979944494E-2</v>
      </c>
      <c r="S39" s="73">
        <f>IFERROR(up_RadSpec!$M$11*S11,".")*$B$39</f>
        <v>1.7964431627012729E-2</v>
      </c>
      <c r="T39" s="73">
        <f>IFERROR(up_RadSpec!$I$11*T11,".")*$B$39</f>
        <v>7.1338759843822376E-3</v>
      </c>
      <c r="U39" s="72">
        <f t="shared" ref="U39:V39" si="31">IFERROR(U11/$B39,0)</f>
        <v>2.9090909090909089E-3</v>
      </c>
      <c r="V39" s="72">
        <f t="shared" si="31"/>
        <v>15.927272727272728</v>
      </c>
      <c r="W39" s="72">
        <f t="shared" si="18"/>
        <v>2.908559665316422E-3</v>
      </c>
      <c r="X39" s="73">
        <f>IFERROR(up_RadSpec!$F$11*X11,".")*$B$39</f>
        <v>8593.75</v>
      </c>
      <c r="Y39" s="73">
        <f>IFERROR(up_RadSpec!$H$11*Y11,".")*$B$39</f>
        <v>1.5696347031963471</v>
      </c>
      <c r="Z39" s="73">
        <f t="shared" si="12"/>
        <v>8595.3196347031972</v>
      </c>
    </row>
    <row r="40" spans="1:26" x14ac:dyDescent="0.25">
      <c r="A40" s="71" t="s">
        <v>283</v>
      </c>
      <c r="B40" s="61">
        <v>1</v>
      </c>
      <c r="C40" s="72">
        <f>IFERROR(C4/$B40,0)</f>
        <v>0.36363636363636365</v>
      </c>
      <c r="D40" s="72">
        <f>IFERROR(D4/$B40,0)</f>
        <v>902.50320889537193</v>
      </c>
      <c r="E40" s="72">
        <f>IFERROR(E4/$B40,0)</f>
        <v>825.85858585858614</v>
      </c>
      <c r="F40" s="72">
        <f t="shared" si="21"/>
        <v>0.36332999184912701</v>
      </c>
      <c r="G40" s="73">
        <f>IFERROR(up_RadSpec!$G$4*G4,".")*$B$40</f>
        <v>68.75</v>
      </c>
      <c r="H40" s="73">
        <f>IFERROR(up_RadSpec!$F$4*H4,".")*$B$40</f>
        <v>2.7700732533238313E-2</v>
      </c>
      <c r="I40" s="73">
        <f>IFERROR(up_RadSpec!$E$4*I4,".")*$B$40</f>
        <v>3.0271526418786686E-2</v>
      </c>
      <c r="J40" s="73">
        <f t="shared" si="8"/>
        <v>68.80797225895202</v>
      </c>
      <c r="K40" s="72">
        <f t="shared" ref="K40:O40" si="32">IFERROR(K4/$B40,0)</f>
        <v>825.85858585858614</v>
      </c>
      <c r="L40" s="72">
        <f t="shared" si="32"/>
        <v>1347.6923076923078</v>
      </c>
      <c r="M40" s="72">
        <f t="shared" si="32"/>
        <v>969.48616600790467</v>
      </c>
      <c r="N40" s="72">
        <f t="shared" si="32"/>
        <v>843.93416567329632</v>
      </c>
      <c r="O40" s="72">
        <f t="shared" si="32"/>
        <v>2488.8664733324913</v>
      </c>
      <c r="P40" s="73">
        <f>IFERROR(up_RadSpec!$E$4*P4,".")*$B$40</f>
        <v>3.0271526418786686E-2</v>
      </c>
      <c r="Q40" s="73">
        <f>IFERROR(up_RadSpec!$K$4*Q4,".")*$B$40</f>
        <v>1.8550228310502279E-2</v>
      </c>
      <c r="R40" s="73">
        <f>IFERROR(up_RadSpec!$L$4*R4,".")*$B$40</f>
        <v>2.5786855838225708E-2</v>
      </c>
      <c r="S40" s="73">
        <f>IFERROR(up_RadSpec!$M$4*S4,".")*$B$40</f>
        <v>2.9623163769006599E-2</v>
      </c>
      <c r="T40" s="73">
        <f>IFERROR(up_RadSpec!$I$4*T4,".")*$B$40</f>
        <v>1.0044733322525741E-2</v>
      </c>
      <c r="U40" s="72">
        <f t="shared" ref="U40:V40" si="33">IFERROR(U4/$B40,0)</f>
        <v>2.9090909090909089E-3</v>
      </c>
      <c r="V40" s="72">
        <f t="shared" si="33"/>
        <v>15.927272727272728</v>
      </c>
      <c r="W40" s="72">
        <f t="shared" si="18"/>
        <v>2.908559665316422E-3</v>
      </c>
      <c r="X40" s="73">
        <f>IFERROR(up_RadSpec!$F$4*X4,".")*$B$40</f>
        <v>8593.75</v>
      </c>
      <c r="Y40" s="73">
        <f>IFERROR(up_RadSpec!$H$4*Y4,".")*$B$40</f>
        <v>1.5696347031963471</v>
      </c>
      <c r="Z40" s="73">
        <f t="shared" si="12"/>
        <v>8595.3196347031972</v>
      </c>
    </row>
    <row r="41" spans="1:26" x14ac:dyDescent="0.25">
      <c r="A41" s="71" t="s">
        <v>284</v>
      </c>
      <c r="B41" s="74">
        <v>0.99987999999999999</v>
      </c>
      <c r="C41" s="72">
        <f>IFERROR(C8/$B41,0)</f>
        <v>0.36368000523699207</v>
      </c>
      <c r="D41" s="72">
        <f>IFERROR(D8/$B41,0)</f>
        <v>902.6115222780453</v>
      </c>
      <c r="E41" s="72">
        <f>IFERROR(E8/$B41,0)</f>
        <v>528.03925622254997</v>
      </c>
      <c r="F41" s="72">
        <f t="shared" si="21"/>
        <v>0.36328342455145801</v>
      </c>
      <c r="G41" s="73">
        <f>IFERROR(up_RadSpec!$G$8*G8,".")*$B$41</f>
        <v>68.741749999999996</v>
      </c>
      <c r="H41" s="73">
        <f>IFERROR(up_RadSpec!$F$8*H8,".")*$B$41</f>
        <v>2.7697408445334325E-2</v>
      </c>
      <c r="I41" s="73">
        <f>IFERROR(up_RadSpec!$E$8*I8,".")*$B$41</f>
        <v>4.7344964802130879E-2</v>
      </c>
      <c r="J41" s="73">
        <f t="shared" si="8"/>
        <v>68.816792373247466</v>
      </c>
      <c r="K41" s="72">
        <f t="shared" ref="K41:O41" si="34">IFERROR(K8/$B41,0)</f>
        <v>528.03925622254997</v>
      </c>
      <c r="L41" s="72">
        <f t="shared" si="34"/>
        <v>969.32155554038047</v>
      </c>
      <c r="M41" s="72">
        <f t="shared" si="34"/>
        <v>707.51452795470675</v>
      </c>
      <c r="N41" s="72">
        <f t="shared" si="34"/>
        <v>648.67913982563709</v>
      </c>
      <c r="O41" s="72">
        <f t="shared" si="34"/>
        <v>1796.0422486818004</v>
      </c>
      <c r="P41" s="73">
        <f>IFERROR(up_RadSpec!$E$8*P8,".")*$B$41</f>
        <v>4.7344964802130879E-2</v>
      </c>
      <c r="Q41" s="73">
        <f>IFERROR(up_RadSpec!$K$8*Q8,".")*$B$41</f>
        <v>2.5791234969558603E-2</v>
      </c>
      <c r="R41" s="73">
        <f>IFERROR(up_RadSpec!$L$8*R8,".")*$B$41</f>
        <v>3.5334963470319627E-2</v>
      </c>
      <c r="S41" s="73">
        <f>IFERROR(up_RadSpec!$M$8*S8,".")*$B$41</f>
        <v>3.8539855014791943E-2</v>
      </c>
      <c r="T41" s="73">
        <f>IFERROR(up_RadSpec!$I$8*T8,".")*$B$41</f>
        <v>1.3919494387366818E-2</v>
      </c>
      <c r="U41" s="72">
        <f t="shared" ref="U41:V41" si="35">IFERROR(U8/$B41,0)</f>
        <v>2.9094400418959365E-3</v>
      </c>
      <c r="V41" s="72">
        <f t="shared" si="35"/>
        <v>15.929184229380253</v>
      </c>
      <c r="W41" s="72">
        <f t="shared" si="18"/>
        <v>2.9089087343645457E-3</v>
      </c>
      <c r="X41" s="73">
        <f>IFERROR(up_RadSpec!$F$8*X8,".")*$B$41</f>
        <v>8592.71875</v>
      </c>
      <c r="Y41" s="73">
        <f>IFERROR(up_RadSpec!$H$8*Y8,".")*$B$41</f>
        <v>1.5694463470319635</v>
      </c>
      <c r="Z41" s="73">
        <f t="shared" si="12"/>
        <v>8594.2881963470318</v>
      </c>
    </row>
    <row r="42" spans="1:26" x14ac:dyDescent="0.25">
      <c r="A42" s="71" t="s">
        <v>285</v>
      </c>
      <c r="B42" s="61">
        <v>0.97898250799999997</v>
      </c>
      <c r="C42" s="72">
        <f>IFERROR(C19/$B42,0)</f>
        <v>0.37144316743641315</v>
      </c>
      <c r="D42" s="72">
        <f>IFERROR(D19/$B42,0)</f>
        <v>921.87878896746531</v>
      </c>
      <c r="E42" s="72">
        <f>IFERROR(E19/$B42,0)</f>
        <v>373.342758772634</v>
      </c>
      <c r="F42" s="72">
        <f t="shared" si="21"/>
        <v>0.37092467717054051</v>
      </c>
      <c r="G42" s="75">
        <f>IFERROR(up_RadSpec!$G$19*G19,".")*$B$42</f>
        <v>67.305047424999998</v>
      </c>
      <c r="H42" s="75">
        <f>IFERROR(up_RadSpec!$F$19*H19,".")*$B$42</f>
        <v>2.7118532608826837E-2</v>
      </c>
      <c r="I42" s="75">
        <f>IFERROR(up_RadSpec!$E$19*I19,".")*$B$42</f>
        <v>6.6962595128904095E-2</v>
      </c>
      <c r="J42" s="73">
        <f t="shared" si="8"/>
        <v>67.399128552737722</v>
      </c>
      <c r="K42" s="72">
        <f t="shared" ref="K42:O42" si="36">IFERROR(K19/$B42,0)</f>
        <v>373.342758772634</v>
      </c>
      <c r="L42" s="72">
        <f t="shared" si="36"/>
        <v>740.48936703994241</v>
      </c>
      <c r="M42" s="72">
        <f t="shared" si="36"/>
        <v>513.30664881774305</v>
      </c>
      <c r="N42" s="72">
        <f t="shared" si="36"/>
        <v>428.71568825329774</v>
      </c>
      <c r="O42" s="72">
        <f t="shared" si="36"/>
        <v>1275.1430676891291</v>
      </c>
      <c r="P42" s="75">
        <f>IFERROR(up_RadSpec!$E$19*P19,".")*$B$42</f>
        <v>6.6962595128904095E-2</v>
      </c>
      <c r="Q42" s="75">
        <f>IFERROR(up_RadSpec!$K$19*Q19,".")*$B$42</f>
        <v>3.3761457102261798E-2</v>
      </c>
      <c r="R42" s="75">
        <f>IFERROR(up_RadSpec!$L$19*R19,".")*$B$42</f>
        <v>4.8703830463876607E-2</v>
      </c>
      <c r="S42" s="75">
        <f>IFERROR(up_RadSpec!$M$19*S19,".")*$B$42</f>
        <v>5.8313704594895224E-2</v>
      </c>
      <c r="T42" s="75">
        <f>IFERROR(up_RadSpec!$I$19*T19,".")*$B$42</f>
        <v>1.9605643188968676E-2</v>
      </c>
      <c r="U42" s="72">
        <f t="shared" ref="U42:V42" si="37">IFERROR(U19/$B42,0)</f>
        <v>2.9715453394913048E-3</v>
      </c>
      <c r="V42" s="72">
        <f t="shared" si="37"/>
        <v>16.269210733714896</v>
      </c>
      <c r="W42" s="72">
        <f t="shared" si="18"/>
        <v>2.9710026905980453E-3</v>
      </c>
      <c r="X42" s="75">
        <f>IFERROR(up_RadSpec!$F$19*X19,".")*$B$42</f>
        <v>8413.1309281249996</v>
      </c>
      <c r="Y42" s="75">
        <f>IFERROR(up_RadSpec!$H$19*Y19,".")*$B$42</f>
        <v>1.5366449183789954</v>
      </c>
      <c r="Z42" s="73">
        <f t="shared" si="12"/>
        <v>8414.6675730433781</v>
      </c>
    </row>
    <row r="43" spans="1:26" x14ac:dyDescent="0.25">
      <c r="A43" s="71" t="s">
        <v>286</v>
      </c>
      <c r="B43" s="61">
        <v>2.0897492E-2</v>
      </c>
      <c r="C43" s="72">
        <f>IFERROR(C28/$B43,0)</f>
        <v>17.400957188372828</v>
      </c>
      <c r="D43" s="72">
        <f>IFERROR(D28/$B43,0)</f>
        <v>43187.154175983029</v>
      </c>
      <c r="E43" s="72">
        <f>IFERROR(E28/$B43,0)</f>
        <v>12447.52449535734</v>
      </c>
      <c r="F43" s="72">
        <f t="shared" si="21"/>
        <v>17.369676746302961</v>
      </c>
      <c r="G43" s="75">
        <f>IFERROR(up_RadSpec!$G$28*G28,".")*$B$43</f>
        <v>1.436702575</v>
      </c>
      <c r="H43" s="75">
        <f>IFERROR(up_RadSpec!$F$28*H28,".")*$B$43</f>
        <v>5.7887583650748737E-4</v>
      </c>
      <c r="I43" s="75">
        <f>IFERROR(up_RadSpec!$E$28*I28,".")*$B$43</f>
        <v>2.008431476421233E-3</v>
      </c>
      <c r="J43" s="73">
        <f t="shared" si="8"/>
        <v>1.4392898823129288</v>
      </c>
      <c r="K43" s="72">
        <f t="shared" ref="K43:O43" si="38">IFERROR(K28/$B43,0)</f>
        <v>12447.52449535734</v>
      </c>
      <c r="L43" s="72">
        <f t="shared" si="38"/>
        <v>27756.240506474132</v>
      </c>
      <c r="M43" s="72">
        <f t="shared" si="38"/>
        <v>19270.845128969137</v>
      </c>
      <c r="N43" s="72">
        <f t="shared" si="38"/>
        <v>16684.751996732266</v>
      </c>
      <c r="O43" s="72">
        <f t="shared" si="38"/>
        <v>48794.493601554692</v>
      </c>
      <c r="P43" s="75">
        <f>IFERROR(up_RadSpec!$E$28*P28,".")*$B$43</f>
        <v>2.008431476421233E-3</v>
      </c>
      <c r="Q43" s="75">
        <f>IFERROR(up_RadSpec!$K$28*Q28,".")*$B$43</f>
        <v>9.0069834904942404E-4</v>
      </c>
      <c r="R43" s="75">
        <f>IFERROR(up_RadSpec!$L$28*R28,".")*$B$43</f>
        <v>1.2972965032248863E-3</v>
      </c>
      <c r="S43" s="75">
        <f>IFERROR(up_RadSpec!$M$28*S28,".")*$B$43</f>
        <v>1.4983740846070883E-3</v>
      </c>
      <c r="T43" s="75">
        <f>IFERROR(up_RadSpec!$I$28*T28,".")*$B$43</f>
        <v>5.1235289383561619E-4</v>
      </c>
      <c r="U43" s="72">
        <f t="shared" ref="U43:V43" si="39">IFERROR(U28/$B43,0)</f>
        <v>0.13920765750698261</v>
      </c>
      <c r="V43" s="72">
        <f t="shared" si="39"/>
        <v>762.16192485072986</v>
      </c>
      <c r="W43" s="72">
        <f t="shared" si="18"/>
        <v>0.13918223609399741</v>
      </c>
      <c r="X43" s="75">
        <f>IFERROR(up_RadSpec!$F$28*X28,".")*$B$43</f>
        <v>179.587821875</v>
      </c>
      <c r="Y43" s="75">
        <f>IFERROR(up_RadSpec!$H$28*Y28,".")*$B$43</f>
        <v>3.2801428652968041E-2</v>
      </c>
      <c r="Z43" s="73">
        <f t="shared" si="12"/>
        <v>179.62062330365296</v>
      </c>
    </row>
    <row r="44" spans="1:26" x14ac:dyDescent="0.25">
      <c r="A44" s="71" t="s">
        <v>287</v>
      </c>
      <c r="B44" s="61">
        <v>0.99987999999999999</v>
      </c>
      <c r="C44" s="72">
        <f>IFERROR(C15/$B44,0)</f>
        <v>0.36368000523699207</v>
      </c>
      <c r="D44" s="72">
        <f>IFERROR(D15/$B44,0)</f>
        <v>902.6115222780453</v>
      </c>
      <c r="E44" s="72">
        <f>IFERROR(E15/$B44,0)</f>
        <v>0</v>
      </c>
      <c r="F44" s="72">
        <f t="shared" si="21"/>
        <v>0.3635335303992836</v>
      </c>
      <c r="G44" s="73">
        <f>IFERROR(up_RadSpec!$G$15*G15,".")*$B$44</f>
        <v>68.741749999999996</v>
      </c>
      <c r="H44" s="73">
        <f>IFERROR(up_RadSpec!$F$15*H15,".")*$B$44</f>
        <v>2.7697408445334325E-2</v>
      </c>
      <c r="I44" s="73">
        <f>IFERROR(up_RadSpec!$E$15*I15,".")*$B$44</f>
        <v>0</v>
      </c>
      <c r="J44" s="73">
        <f t="shared" si="8"/>
        <v>68.76944740844533</v>
      </c>
      <c r="K44" s="72">
        <f t="shared" ref="K44:O44" si="40">IFERROR(K15/$B44,0)</f>
        <v>0</v>
      </c>
      <c r="L44" s="72">
        <f t="shared" si="40"/>
        <v>0</v>
      </c>
      <c r="M44" s="72">
        <f t="shared" si="40"/>
        <v>0</v>
      </c>
      <c r="N44" s="72">
        <f t="shared" si="40"/>
        <v>0</v>
      </c>
      <c r="O44" s="72">
        <f t="shared" si="40"/>
        <v>0</v>
      </c>
      <c r="P44" s="73">
        <f>IFERROR(up_RadSpec!$E$15*P15,".")*$B$44</f>
        <v>0</v>
      </c>
      <c r="Q44" s="73">
        <f>IFERROR(up_RadSpec!$K$15*Q15,".")*$B$44</f>
        <v>0</v>
      </c>
      <c r="R44" s="73">
        <f>IFERROR(up_RadSpec!$L$15*R15,".")*$B$44</f>
        <v>0</v>
      </c>
      <c r="S44" s="73">
        <f>IFERROR(up_RadSpec!$M$15*S15,".")*$B$44</f>
        <v>0</v>
      </c>
      <c r="T44" s="73">
        <f>IFERROR(up_RadSpec!$I$15*T15,".")*$B$44</f>
        <v>0</v>
      </c>
      <c r="U44" s="72">
        <f t="shared" ref="U44:V44" si="41">IFERROR(U15/$B44,0)</f>
        <v>2.9094400418959365E-3</v>
      </c>
      <c r="V44" s="72">
        <f t="shared" si="41"/>
        <v>15.929184229380253</v>
      </c>
      <c r="W44" s="72">
        <f t="shared" si="18"/>
        <v>2.9089087343645457E-3</v>
      </c>
      <c r="X44" s="73">
        <f>IFERROR(up_RadSpec!$F$15*X15,".")*$B$44</f>
        <v>8592.71875</v>
      </c>
      <c r="Y44" s="73">
        <f>IFERROR(up_RadSpec!$H$15*Y15,".")*$B$44</f>
        <v>1.5694463470319635</v>
      </c>
      <c r="Z44" s="73">
        <f t="shared" si="12"/>
        <v>8594.2881963470318</v>
      </c>
    </row>
    <row r="45" spans="1:26" x14ac:dyDescent="0.25">
      <c r="A45" s="67" t="s">
        <v>8</v>
      </c>
      <c r="B45" s="67" t="s">
        <v>274</v>
      </c>
      <c r="C45" s="68">
        <f>IFERROR(IF(AND(C46&lt;&gt;0,C47&lt;&gt;0),1/SUM(1/C46,1/C47),IF(AND(C46&lt;&gt;0,C47=0),1/(1/C46),IF(AND(C46=0,C47&lt;&gt;0),1/(1/C47),IF(AND(C46=0,C47=0),".")))),".")</f>
        <v>0.18705670483714609</v>
      </c>
      <c r="D45" s="68">
        <f t="shared" ref="D45:F45" si="42">IFERROR(IF(AND(D46&lt;&gt;0,D47&lt;&gt;0),1/SUM(1/D46,1/D47),IF(AND(D46&lt;&gt;0,D47=0),1/(1/D46),IF(AND(D46=0,D47&lt;&gt;0),1/(1/D47),IF(AND(D46=0,D47=0),".")))),".")</f>
        <v>464.25300999252664</v>
      </c>
      <c r="E45" s="68">
        <f t="shared" si="42"/>
        <v>236.19228255008179</v>
      </c>
      <c r="F45" s="69">
        <f t="shared" si="42"/>
        <v>0.18683345984505506</v>
      </c>
      <c r="G45" s="70">
        <f>SUM(G46:G47)</f>
        <v>133.64931250000001</v>
      </c>
      <c r="H45" s="70">
        <f>SUM(H46:H47)</f>
        <v>5.3849947037289944E-2</v>
      </c>
      <c r="I45" s="70">
        <f>SUM(I46:I47)</f>
        <v>0.10584596469488389</v>
      </c>
      <c r="J45" s="70">
        <f t="shared" si="8"/>
        <v>133.80900841173218</v>
      </c>
      <c r="K45" s="68">
        <f t="shared" ref="K45:O45" si="43">IFERROR(IF(AND(K46&lt;&gt;0,K47&lt;&gt;0),1/SUM(1/K46,1/K47),IF(AND(K46&lt;&gt;0,K47=0),1/(1/K46),IF(AND(K46=0,K47&lt;&gt;0),1/(1/K47),IF(AND(K46=0,K47=0),".")))),".")</f>
        <v>236.19228255008179</v>
      </c>
      <c r="L45" s="68">
        <f t="shared" si="43"/>
        <v>403.04374552807866</v>
      </c>
      <c r="M45" s="68">
        <f t="shared" si="43"/>
        <v>286.37265186322225</v>
      </c>
      <c r="N45" s="68">
        <f t="shared" si="43"/>
        <v>249.17090520755076</v>
      </c>
      <c r="O45" s="68">
        <f t="shared" si="43"/>
        <v>677.29291215221679</v>
      </c>
      <c r="P45" s="70">
        <f>SUM(P46:P47)</f>
        <v>0.10584596469488389</v>
      </c>
      <c r="Q45" s="70">
        <f t="shared" ref="Q45:T45" si="44">SUM(Q46:Q47)</f>
        <v>6.2028006332772473E-2</v>
      </c>
      <c r="R45" s="70">
        <f t="shared" si="44"/>
        <v>8.7298838898696732E-2</v>
      </c>
      <c r="S45" s="70">
        <f t="shared" si="44"/>
        <v>0.10033274141367293</v>
      </c>
      <c r="T45" s="70">
        <f t="shared" si="44"/>
        <v>3.6911651593338139E-2</v>
      </c>
      <c r="U45" s="68">
        <f t="shared" ref="U45:W45" si="45">IFERROR(IF(AND(U46&lt;&gt;0,U47&lt;&gt;0),1/SUM(1/U46,1/U47),IF(AND(U46&lt;&gt;0,U47=0),1/(1/U46),IF(AND(U46=0,U47&lt;&gt;0),1/(1/U47),IF(AND(U46=0,U47=0),".")))),".")</f>
        <v>1.4964536386971687E-3</v>
      </c>
      <c r="V45" s="68">
        <f t="shared" si="45"/>
        <v>8.193083671866999</v>
      </c>
      <c r="W45" s="69">
        <f t="shared" si="45"/>
        <v>1.4961803637448866E-3</v>
      </c>
      <c r="X45" s="70">
        <f>SUM(X46:X47)</f>
        <v>16706.1640625</v>
      </c>
      <c r="Y45" s="70">
        <f>SUM(Y46:Y47)</f>
        <v>3.051354166666667</v>
      </c>
      <c r="Z45" s="70">
        <f t="shared" si="12"/>
        <v>16709.215416666666</v>
      </c>
    </row>
    <row r="46" spans="1:26" x14ac:dyDescent="0.25">
      <c r="A46" s="71" t="s">
        <v>288</v>
      </c>
      <c r="B46" s="61">
        <v>1</v>
      </c>
      <c r="C46" s="72">
        <f>IFERROR(C10/$B46,0)</f>
        <v>0.36363636363636365</v>
      </c>
      <c r="D46" s="72">
        <f>IFERROR(D10/$B46,0)</f>
        <v>902.50320889537193</v>
      </c>
      <c r="E46" s="72">
        <f>IFERROR(E10/$B46,0)</f>
        <v>497.53766233766237</v>
      </c>
      <c r="F46" s="72">
        <f t="shared" si="21"/>
        <v>0.36322454263538029</v>
      </c>
      <c r="G46" s="73">
        <f>IFERROR(up_RadSpec!$G$10*G10,".")*$B$46</f>
        <v>68.75</v>
      </c>
      <c r="H46" s="73">
        <f>IFERROR(up_RadSpec!$F$10*H10,".")*$B$46</f>
        <v>2.7700732533238313E-2</v>
      </c>
      <c r="I46" s="73">
        <f>IFERROR(up_RadSpec!$E$10*I10,".")*$B$46</f>
        <v>5.0247452388907453E-2</v>
      </c>
      <c r="J46" s="73">
        <f t="shared" si="8"/>
        <v>68.827948184922136</v>
      </c>
      <c r="K46" s="72">
        <f t="shared" ref="K46:O46" si="46">IFERROR(K10/$B46,0)</f>
        <v>497.53766233766237</v>
      </c>
      <c r="L46" s="72">
        <f t="shared" si="46"/>
        <v>775.29581529581503</v>
      </c>
      <c r="M46" s="72">
        <f t="shared" si="46"/>
        <v>553.66265416759938</v>
      </c>
      <c r="N46" s="72">
        <f t="shared" si="46"/>
        <v>506.38919313618106</v>
      </c>
      <c r="O46" s="72">
        <f t="shared" si="46"/>
        <v>1303.3370352742083</v>
      </c>
      <c r="P46" s="73">
        <f>IFERROR(up_RadSpec!$E$10*P10,".")*$B46</f>
        <v>5.0247452388907453E-2</v>
      </c>
      <c r="Q46" s="73">
        <f>IFERROR(up_RadSpec!$K$10*Q10,".")*$B46</f>
        <v>3.2245756402620618E-2</v>
      </c>
      <c r="R46" s="73">
        <f>IFERROR(up_RadSpec!$L$10*R10,".")*$B46</f>
        <v>4.5153849210917238E-2</v>
      </c>
      <c r="S46" s="73">
        <f>IFERROR(up_RadSpec!$M$10*S10,".")*$B46</f>
        <v>4.9369142033165107E-2</v>
      </c>
      <c r="T46" s="73">
        <f>IFERROR(up_RadSpec!$I$10*T10,".")*$B46</f>
        <v>1.9181531195221709E-2</v>
      </c>
      <c r="U46" s="72">
        <f t="shared" ref="U46:V46" si="47">IFERROR(U10/$B46,0)</f>
        <v>2.9090909090909089E-3</v>
      </c>
      <c r="V46" s="72">
        <f t="shared" si="47"/>
        <v>15.927272727272728</v>
      </c>
      <c r="W46" s="72">
        <f t="shared" ref="W46:W47" si="48">IFERROR(IF(AND(U46&lt;&gt;0,V46&lt;&gt;0),1/((1/U46)+(1/V46)),IF(AND(U46&lt;&gt;0,V46=0),1/((1/U46)),IF(AND(U46=0,V46&lt;&gt;0),1/((1/V46)),IF(AND(U46=0,V46=0),0)))),0)</f>
        <v>2.908559665316422E-3</v>
      </c>
      <c r="X46" s="73">
        <f>IFERROR(up_RadSpec!$F$10*X10,".")*$B$46</f>
        <v>8593.75</v>
      </c>
      <c r="Y46" s="73">
        <f>IFERROR(up_RadSpec!$H$10*Y10,".")*$B$46</f>
        <v>1.5696347031963471</v>
      </c>
      <c r="Z46" s="73">
        <f t="shared" si="12"/>
        <v>8595.3196347031972</v>
      </c>
    </row>
    <row r="47" spans="1:26" x14ac:dyDescent="0.25">
      <c r="A47" s="71" t="s">
        <v>289</v>
      </c>
      <c r="B47" s="61">
        <v>0.94399</v>
      </c>
      <c r="C47" s="72">
        <f>IFERROR(C6/$B$47,0)</f>
        <v>0.38521209296323439</v>
      </c>
      <c r="D47" s="72">
        <f>IFERROR(D6/$B$47,0)</f>
        <v>956.05166251270873</v>
      </c>
      <c r="E47" s="72">
        <f>IFERROR(E6/$B$47,0)</f>
        <v>449.65231915589732</v>
      </c>
      <c r="F47" s="72">
        <f t="shared" si="21"/>
        <v>0.38472748694373321</v>
      </c>
      <c r="G47" s="73">
        <f>IFERROR(up_RadSpec!$G$6*G6,".")*$B$47</f>
        <v>64.899312499999994</v>
      </c>
      <c r="H47" s="73">
        <f>IFERROR(up_RadSpec!$F$6*H6,".")*$B$47</f>
        <v>2.6149214504051634E-2</v>
      </c>
      <c r="I47" s="73">
        <f>IFERROR(up_RadSpec!$E$6*I6,".")*$B$47</f>
        <v>5.5598512305976434E-2</v>
      </c>
      <c r="J47" s="73">
        <f t="shared" si="8"/>
        <v>64.981060226810015</v>
      </c>
      <c r="K47" s="72">
        <f t="shared" ref="K47:O47" si="49">IFERROR(K6/$B$47,0)</f>
        <v>449.65231915589732</v>
      </c>
      <c r="L47" s="72">
        <f t="shared" si="49"/>
        <v>839.4261702400712</v>
      </c>
      <c r="M47" s="72">
        <f t="shared" si="49"/>
        <v>593.19032191504107</v>
      </c>
      <c r="N47" s="72">
        <f t="shared" si="49"/>
        <v>490.54619971684752</v>
      </c>
      <c r="O47" s="72">
        <f t="shared" si="49"/>
        <v>1410.029906094484</v>
      </c>
      <c r="P47" s="73">
        <f>IFERROR(up_RadSpec!$E$6*P6,".")*$B47</f>
        <v>5.5598512305976434E-2</v>
      </c>
      <c r="Q47" s="73">
        <f>IFERROR(up_RadSpec!$K$6*Q6,".")*$B47</f>
        <v>2.9782249930151855E-2</v>
      </c>
      <c r="R47" s="73">
        <f>IFERROR(up_RadSpec!$L$6*R6,".")*$B47</f>
        <v>4.2144989687779494E-2</v>
      </c>
      <c r="S47" s="73">
        <f>IFERROR(up_RadSpec!$M$6*S6,".")*$B47</f>
        <v>5.0963599380507825E-2</v>
      </c>
      <c r="T47" s="73">
        <f>IFERROR(up_RadSpec!$I$6*T6,".")*$B47</f>
        <v>1.7730120398116431E-2</v>
      </c>
      <c r="U47" s="72">
        <f t="shared" ref="U47:V47" si="50">IFERROR(U6/$B$47,0)</f>
        <v>3.0816967437058752E-3</v>
      </c>
      <c r="V47" s="72">
        <f t="shared" si="50"/>
        <v>16.872289671789666</v>
      </c>
      <c r="W47" s="72">
        <f t="shared" si="48"/>
        <v>3.0811339795087048E-3</v>
      </c>
      <c r="X47" s="73">
        <f>IFERROR(up_RadSpec!$F$6*X6,".")*$B$47</f>
        <v>8112.4140625</v>
      </c>
      <c r="Y47" s="73">
        <f>IFERROR(up_RadSpec!$H$6*Y6,".")*$B$47</f>
        <v>1.4817194634703197</v>
      </c>
      <c r="Z47" s="73">
        <f t="shared" si="12"/>
        <v>8113.8957819634707</v>
      </c>
    </row>
    <row r="48" spans="1:26" x14ac:dyDescent="0.25">
      <c r="A48" s="67" t="s">
        <v>21</v>
      </c>
      <c r="B48" s="67" t="s">
        <v>274</v>
      </c>
      <c r="C48" s="68">
        <f>1/SUM(1/C49,1/C50,1/C51,1/C52,1/C53,1/C54,1/C55,1/C56,1/C57,1/C58,1/C59,1/C60,1/C61,1/C62)</f>
        <v>4.0404034307520556E-2</v>
      </c>
      <c r="D48" s="68">
        <f t="shared" ref="D48:F48" si="51">1/SUM(1/D49,1/D50,1/D51,1/D52,1/D53,1/D54,1/D55,1/D56,1/D57,1/D58,1/D59,1/D60,1/D61,1/D62)</f>
        <v>100.278119190854</v>
      </c>
      <c r="E48" s="68">
        <f>1/SUM(1/E49,1/E50,1/E52,1/E54,1/E55,1/E56,1/E57,1/E58,1/E59,1/E60,1/E61,1/E62)</f>
        <v>59.730603257587582</v>
      </c>
      <c r="F48" s="69">
        <f t="shared" si="51"/>
        <v>4.0360476933995172E-2</v>
      </c>
      <c r="G48" s="70">
        <f>SUM(G49:G62)</f>
        <v>618.75009336250002</v>
      </c>
      <c r="H48" s="70">
        <f>SUM(H49:H62)</f>
        <v>0.24930663041673959</v>
      </c>
      <c r="I48" s="70">
        <f>SUM(I49:I62)</f>
        <v>0.41854591510130545</v>
      </c>
      <c r="J48" s="70">
        <f t="shared" si="8"/>
        <v>619.41794590801805</v>
      </c>
      <c r="K48" s="68">
        <f t="shared" ref="K48:O48" si="52">1/SUM(1/K49,1/K50,1/K52,1/K54,1/K55,1/K56,1/K57,1/K58,1/K59,1/K60,1/K61,1/K62)</f>
        <v>59.730603257587582</v>
      </c>
      <c r="L48" s="68">
        <f t="shared" si="52"/>
        <v>112.43919358138261</v>
      </c>
      <c r="M48" s="68">
        <f t="shared" si="52"/>
        <v>79.968513615528238</v>
      </c>
      <c r="N48" s="68">
        <f t="shared" si="52"/>
        <v>67.669381505905321</v>
      </c>
      <c r="O48" s="68">
        <f t="shared" si="52"/>
        <v>193.39257525101664</v>
      </c>
      <c r="P48" s="70">
        <f>+SUM(P49:P62)</f>
        <v>0.41854591510130545</v>
      </c>
      <c r="Q48" s="70">
        <f t="shared" ref="Q48:T48" si="53">+SUM(Q49:Q62)</f>
        <v>0.222342398621929</v>
      </c>
      <c r="R48" s="70">
        <f t="shared" si="53"/>
        <v>0.31262304211623504</v>
      </c>
      <c r="S48" s="70">
        <f t="shared" si="53"/>
        <v>0.36944330572636186</v>
      </c>
      <c r="T48" s="70">
        <f t="shared" si="53"/>
        <v>0.12927073320964313</v>
      </c>
      <c r="U48" s="68">
        <f t="shared" ref="U48:W48" si="54">1/SUM(1/U49,1/U50,1/U51,1/U52,1/U53,1/U54,1/U55,1/U56,1/U57,1/U58,1/U59,1/U60,1/U61,1/U62)</f>
        <v>3.2323227446016446E-4</v>
      </c>
      <c r="V48" s="68">
        <f t="shared" si="54"/>
        <v>1.7696967026694006</v>
      </c>
      <c r="W48" s="69">
        <f t="shared" si="54"/>
        <v>3.2317324738301691E-4</v>
      </c>
      <c r="X48" s="70">
        <f>SUM(X49:X62)</f>
        <v>77343.761670312495</v>
      </c>
      <c r="Y48" s="70">
        <f>SUM(Y49:Y62)</f>
        <v>14.126714460331051</v>
      </c>
      <c r="Z48" s="70">
        <f t="shared" si="12"/>
        <v>77357.888384772828</v>
      </c>
    </row>
    <row r="49" spans="1:26" x14ac:dyDescent="0.25">
      <c r="A49" s="71" t="s">
        <v>290</v>
      </c>
      <c r="B49" s="61">
        <v>1</v>
      </c>
      <c r="C49" s="72">
        <f>IFERROR(C23/$B49,0)</f>
        <v>0.36363636363636365</v>
      </c>
      <c r="D49" s="72">
        <f>IFERROR(D23/$B49,0)</f>
        <v>902.50320889537193</v>
      </c>
      <c r="E49" s="72">
        <f>IFERROR(E23/$B49,0)</f>
        <v>350.03923532849149</v>
      </c>
      <c r="F49" s="72">
        <f t="shared" si="21"/>
        <v>0.36311284049537351</v>
      </c>
      <c r="G49" s="73">
        <f>IFERROR(up_RadSpec!$G$23*G23,".")*$B$49</f>
        <v>68.75</v>
      </c>
      <c r="H49" s="73">
        <f>IFERROR(up_RadSpec!$F$23*H23,".")*$B$49</f>
        <v>2.7700732533238313E-2</v>
      </c>
      <c r="I49" s="73">
        <f>IFERROR(up_RadSpec!$E$23*I23,".")*$B$49</f>
        <v>7.1420565116190354E-2</v>
      </c>
      <c r="J49" s="73">
        <f t="shared" si="8"/>
        <v>68.849121297649418</v>
      </c>
      <c r="K49" s="72">
        <f t="shared" ref="K49:O49" si="55">IFERROR(K23/$B49,0)</f>
        <v>350.03923532849149</v>
      </c>
      <c r="L49" s="72">
        <f t="shared" si="55"/>
        <v>623.0764241703605</v>
      </c>
      <c r="M49" s="72">
        <f t="shared" si="55"/>
        <v>440.59313285674295</v>
      </c>
      <c r="N49" s="72">
        <f t="shared" si="55"/>
        <v>360.55144855144857</v>
      </c>
      <c r="O49" s="72">
        <f t="shared" si="55"/>
        <v>980.81956878073379</v>
      </c>
      <c r="P49" s="73">
        <f>IFERROR(up_RadSpec!$E$23*P23,".")*$B$49</f>
        <v>7.1420565116190354E-2</v>
      </c>
      <c r="Q49" s="73">
        <f>IFERROR(up_RadSpec!$K$23*Q23,".")*$B$49</f>
        <v>4.0123488917572253E-2</v>
      </c>
      <c r="R49" s="73">
        <f>IFERROR(up_RadSpec!$L$23*R23,".")*$B$49</f>
        <v>5.6741692358897131E-2</v>
      </c>
      <c r="S49" s="73">
        <f>IFERROR(up_RadSpec!$M$23*S23,".")*$B$49</f>
        <v>6.9338232034401745E-2</v>
      </c>
      <c r="T49" s="73">
        <f>IFERROR(up_RadSpec!$I$23*T23,".")*$B$49</f>
        <v>2.5488887860463209E-2</v>
      </c>
      <c r="U49" s="72">
        <f t="shared" ref="U49:V49" si="56">IFERROR(U23/$B49,0)</f>
        <v>2.9090909090909089E-3</v>
      </c>
      <c r="V49" s="72">
        <f t="shared" si="56"/>
        <v>15.927272727272728</v>
      </c>
      <c r="W49" s="72">
        <f t="shared" ref="W49:W62" si="57">IFERROR(IF(AND(U49&lt;&gt;0,V49&lt;&gt;0),1/((1/U49)+(1/V49)),IF(AND(U49&lt;&gt;0,V49=0),1/((1/U49)),IF(AND(U49=0,V49&lt;&gt;0),1/((1/V49)),IF(AND(U49=0,V49=0),0)))),0)</f>
        <v>2.908559665316422E-3</v>
      </c>
      <c r="X49" s="73">
        <f>IFERROR(up_RadSpec!$F$23*X23,".")*$B$49</f>
        <v>8593.75</v>
      </c>
      <c r="Y49" s="73">
        <f>IFERROR(up_RadSpec!$H$23*Y23,".")*$B$49</f>
        <v>1.5696347031963471</v>
      </c>
      <c r="Z49" s="73">
        <f t="shared" si="12"/>
        <v>8595.3196347031972</v>
      </c>
    </row>
    <row r="50" spans="1:26" x14ac:dyDescent="0.25">
      <c r="A50" s="71" t="s">
        <v>291</v>
      </c>
      <c r="B50" s="61">
        <v>1</v>
      </c>
      <c r="C50" s="72">
        <f>IFERROR(C25/$B50,0)</f>
        <v>0.36363636363636365</v>
      </c>
      <c r="D50" s="72">
        <f>IFERROR(D25/$B50,0)</f>
        <v>902.50320889537193</v>
      </c>
      <c r="E50" s="72">
        <f>IFERROR(E25/$B50,0)</f>
        <v>511.71960569550941</v>
      </c>
      <c r="F50" s="72">
        <f t="shared" si="21"/>
        <v>0.36323189178157522</v>
      </c>
      <c r="G50" s="73">
        <f>IFERROR(up_RadSpec!$G$25*G25,".")*$B$50</f>
        <v>68.75</v>
      </c>
      <c r="H50" s="73">
        <f>IFERROR(up_RadSpec!$F$25*H25,".")*$B$50</f>
        <v>2.7700732533238313E-2</v>
      </c>
      <c r="I50" s="73">
        <f>IFERROR(up_RadSpec!$E$25*I25,".")*$B$50</f>
        <v>4.8854880136986294E-2</v>
      </c>
      <c r="J50" s="73">
        <f t="shared" si="8"/>
        <v>68.826555612670219</v>
      </c>
      <c r="K50" s="72">
        <f t="shared" ref="K50:O50" si="58">IFERROR(K25/$B50,0)</f>
        <v>511.71960569550941</v>
      </c>
      <c r="L50" s="72">
        <f t="shared" si="58"/>
        <v>916.38362553616764</v>
      </c>
      <c r="M50" s="72">
        <f t="shared" si="58"/>
        <v>657.32694272020126</v>
      </c>
      <c r="N50" s="72">
        <f t="shared" si="58"/>
        <v>586.97641341709129</v>
      </c>
      <c r="O50" s="72">
        <f t="shared" si="58"/>
        <v>1642.9752066115702</v>
      </c>
      <c r="P50" s="73">
        <f>IFERROR(up_RadSpec!$E$25*P25,".")*$B$50</f>
        <v>4.8854880136986294E-2</v>
      </c>
      <c r="Q50" s="73">
        <f>IFERROR(up_RadSpec!$K$25*Q25,".")*$B$50</f>
        <v>2.7281150932146711E-2</v>
      </c>
      <c r="R50" s="73">
        <f>IFERROR(up_RadSpec!$L$25*R25,".")*$B$50</f>
        <v>3.8032824117239225E-2</v>
      </c>
      <c r="S50" s="73">
        <f>IFERROR(up_RadSpec!$M$25*S25,".")*$B$50</f>
        <v>4.2591149198759372E-2</v>
      </c>
      <c r="T50" s="73">
        <f>IFERROR(up_RadSpec!$I$25*T25,".")*$B$50</f>
        <v>1.5216297786720323E-2</v>
      </c>
      <c r="U50" s="72">
        <f t="shared" ref="U50:V50" si="59">IFERROR(U25/$B50,0)</f>
        <v>2.9090909090909089E-3</v>
      </c>
      <c r="V50" s="72">
        <f t="shared" si="59"/>
        <v>15.927272727272728</v>
      </c>
      <c r="W50" s="72">
        <f t="shared" si="57"/>
        <v>2.908559665316422E-3</v>
      </c>
      <c r="X50" s="73">
        <f>IFERROR(up_RadSpec!$F$25*X$25,".")*$B$50</f>
        <v>8593.75</v>
      </c>
      <c r="Y50" s="73">
        <f>IFERROR(up_RadSpec!$H$25*Y25,".")*$B$50</f>
        <v>1.5696347031963471</v>
      </c>
      <c r="Z50" s="73">
        <f t="shared" si="12"/>
        <v>8595.3196347031972</v>
      </c>
    </row>
    <row r="51" spans="1:26" x14ac:dyDescent="0.25">
      <c r="A51" s="71" t="s">
        <v>292</v>
      </c>
      <c r="B51" s="61">
        <v>1</v>
      </c>
      <c r="C51" s="72">
        <f>IFERROR(C21/$B51,0)</f>
        <v>0.36363636363636365</v>
      </c>
      <c r="D51" s="72">
        <f>IFERROR(D21/$B51,0)</f>
        <v>902.50320889537193</v>
      </c>
      <c r="E51" s="72">
        <f>IFERROR(E21/$B51,0)</f>
        <v>0</v>
      </c>
      <c r="F51" s="72">
        <f t="shared" si="21"/>
        <v>0.36348990637563572</v>
      </c>
      <c r="G51" s="73">
        <f>IFERROR(up_RadSpec!$G$21*G21,".")*$B$51</f>
        <v>68.75</v>
      </c>
      <c r="H51" s="73">
        <f>IFERROR(up_RadSpec!$F$21*H21,".")*$B$51</f>
        <v>2.7700732533238313E-2</v>
      </c>
      <c r="I51" s="73">
        <f>IFERROR(up_RadSpec!$E$21*I21,".")*$B$51</f>
        <v>0</v>
      </c>
      <c r="J51" s="73">
        <f t="shared" si="8"/>
        <v>68.777700732533233</v>
      </c>
      <c r="K51" s="72">
        <f t="shared" ref="K51:O51" si="60">IFERROR(K21/$B51,0)</f>
        <v>0</v>
      </c>
      <c r="L51" s="72">
        <f t="shared" si="60"/>
        <v>0</v>
      </c>
      <c r="M51" s="72">
        <f t="shared" si="60"/>
        <v>0</v>
      </c>
      <c r="N51" s="72">
        <f t="shared" si="60"/>
        <v>0</v>
      </c>
      <c r="O51" s="72">
        <f t="shared" si="60"/>
        <v>0</v>
      </c>
      <c r="P51" s="73">
        <f>IFERROR(up_RadSpec!$E$21*P21,".")*$B$51</f>
        <v>0</v>
      </c>
      <c r="Q51" s="73">
        <f>IFERROR(up_RadSpec!$K$21*Q21,".")*$B$51</f>
        <v>0</v>
      </c>
      <c r="R51" s="73">
        <f>IFERROR(up_RadSpec!$L$21*R21,".")*$B$51</f>
        <v>0</v>
      </c>
      <c r="S51" s="73">
        <f>IFERROR(up_RadSpec!$M$21*S21,".")*$B$51</f>
        <v>0</v>
      </c>
      <c r="T51" s="73">
        <f>IFERROR(up_RadSpec!$I$21*T21,".")*$B$51</f>
        <v>0</v>
      </c>
      <c r="U51" s="72">
        <f t="shared" ref="U51:V51" si="61">IFERROR(U21/$B51,0)</f>
        <v>2.9090909090909089E-3</v>
      </c>
      <c r="V51" s="72">
        <f t="shared" si="61"/>
        <v>15.927272727272728</v>
      </c>
      <c r="W51" s="72">
        <f t="shared" si="57"/>
        <v>2.908559665316422E-3</v>
      </c>
      <c r="X51" s="73">
        <f>IFERROR(up_RadSpec!$F$21*X21,".")*$B$51</f>
        <v>8593.75</v>
      </c>
      <c r="Y51" s="73">
        <f>IFERROR(up_RadSpec!$H$21*Y21,".")*$B$51</f>
        <v>1.5696347031963471</v>
      </c>
      <c r="Z51" s="73">
        <f t="shared" si="12"/>
        <v>8595.3196347031972</v>
      </c>
    </row>
    <row r="52" spans="1:26" x14ac:dyDescent="0.25">
      <c r="A52" s="71" t="s">
        <v>293</v>
      </c>
      <c r="B52" s="61">
        <v>0.99980000000000002</v>
      </c>
      <c r="C52" s="72">
        <f>IFERROR(C17/$B52,0)</f>
        <v>0.36370910545745511</v>
      </c>
      <c r="D52" s="72">
        <f>IFERROR(D17/$B52,0)</f>
        <v>902.68374564450085</v>
      </c>
      <c r="E52" s="72">
        <f>IFERROR(E17/$B52,0)</f>
        <v>703.42285694447003</v>
      </c>
      <c r="F52" s="72">
        <f t="shared" si="21"/>
        <v>0.36337480939615324</v>
      </c>
      <c r="G52" s="73">
        <f>IFERROR(up_RadSpec!$G$17*G17,".")*$B$52</f>
        <v>68.736249999999998</v>
      </c>
      <c r="H52" s="73">
        <f>IFERROR(up_RadSpec!$F$17*H17,".")*$B$52</f>
        <v>2.7695192386731668E-2</v>
      </c>
      <c r="I52" s="73">
        <f>IFERROR(up_RadSpec!$E$17*I17,".")*$B$52</f>
        <v>3.554049993284987E-2</v>
      </c>
      <c r="J52" s="73">
        <f t="shared" si="8"/>
        <v>68.799485692319578</v>
      </c>
      <c r="K52" s="72">
        <f t="shared" ref="K52:O52" si="62">IFERROR(K17/$B52,0)</f>
        <v>703.42285694447003</v>
      </c>
      <c r="L52" s="72">
        <f t="shared" si="62"/>
        <v>1229.3785520792735</v>
      </c>
      <c r="M52" s="72">
        <f t="shared" si="62"/>
        <v>926.23153705958521</v>
      </c>
      <c r="N52" s="72">
        <f t="shared" si="62"/>
        <v>823.63423450425842</v>
      </c>
      <c r="O52" s="72">
        <f t="shared" si="62"/>
        <v>2355.6566311846341</v>
      </c>
      <c r="P52" s="73">
        <f>IFERROR(up_RadSpec!$E$17*P17,".")*$B$52</f>
        <v>3.554049993284987E-2</v>
      </c>
      <c r="Q52" s="73">
        <f>IFERROR(up_RadSpec!$K$17*Q17,".")*$B$52</f>
        <v>2.0335477593713493E-2</v>
      </c>
      <c r="R52" s="73">
        <f>IFERROR(up_RadSpec!$L$17*R17,".")*$B$52</f>
        <v>2.6991091319741721E-2</v>
      </c>
      <c r="S52" s="73">
        <f>IFERROR(up_RadSpec!$M$17*S17,".")*$B$52</f>
        <v>3.0353279347412488E-2</v>
      </c>
      <c r="T52" s="73">
        <f>IFERROR(up_RadSpec!$I$17*T17,".")*$B$52</f>
        <v>1.0612752159650608E-2</v>
      </c>
      <c r="U52" s="72">
        <f t="shared" ref="U52:V52" si="63">IFERROR(U17/$B52,0)</f>
        <v>2.9096728436596407E-3</v>
      </c>
      <c r="V52" s="72">
        <f t="shared" si="63"/>
        <v>15.930458819036534</v>
      </c>
      <c r="W52" s="72">
        <f t="shared" si="57"/>
        <v>2.9091414936151449E-3</v>
      </c>
      <c r="X52" s="73">
        <f>IFERROR(up_RadSpec!$F$17*X17,".")*$B$52</f>
        <v>8592.03125</v>
      </c>
      <c r="Y52" s="73">
        <f>IFERROR(up_RadSpec!$H$17*Y17,".")*$B$52</f>
        <v>1.569320776255708</v>
      </c>
      <c r="Z52" s="73">
        <f t="shared" si="12"/>
        <v>8593.6005707762561</v>
      </c>
    </row>
    <row r="53" spans="1:26" x14ac:dyDescent="0.25">
      <c r="A53" s="71" t="s">
        <v>294</v>
      </c>
      <c r="B53" s="61">
        <v>2.0000000000000001E-4</v>
      </c>
      <c r="C53" s="72">
        <f>IFERROR(C5/$B53,0)</f>
        <v>1818.1818181818182</v>
      </c>
      <c r="D53" s="72">
        <f>IFERROR(D5/$B53,0)</f>
        <v>4512516.0444768593</v>
      </c>
      <c r="E53" s="72">
        <f>IFERROR(E5/$B53,0)</f>
        <v>0</v>
      </c>
      <c r="F53" s="72">
        <f t="shared" si="21"/>
        <v>1817.4495318781785</v>
      </c>
      <c r="G53" s="73">
        <f>IFERROR(up_RadSpec!$G$5*G5,".")*$B$53</f>
        <v>1.375E-2</v>
      </c>
      <c r="H53" s="73">
        <f>IFERROR(up_RadSpec!$F$5*H5,".")*$B$53</f>
        <v>5.540146506647663E-6</v>
      </c>
      <c r="I53" s="73">
        <f>IFERROR(up_RadSpec!$E$5*I5,".")*$B$53</f>
        <v>0</v>
      </c>
      <c r="J53" s="73">
        <f t="shared" si="8"/>
        <v>1.3755540146506647E-2</v>
      </c>
      <c r="K53" s="72">
        <f t="shared" ref="K53:O53" si="64">IFERROR(K5/$B53,0)</f>
        <v>0</v>
      </c>
      <c r="L53" s="72">
        <f t="shared" si="64"/>
        <v>0</v>
      </c>
      <c r="M53" s="72">
        <f t="shared" si="64"/>
        <v>0</v>
      </c>
      <c r="N53" s="72">
        <f t="shared" si="64"/>
        <v>0</v>
      </c>
      <c r="O53" s="72">
        <f t="shared" si="64"/>
        <v>0</v>
      </c>
      <c r="P53" s="73">
        <f>IFERROR(up_RadSpec!$E$5*P5,".")*$B$53</f>
        <v>0</v>
      </c>
      <c r="Q53" s="73">
        <f>IFERROR(up_RadSpec!$K$5*Q5,".")*$B$53</f>
        <v>0</v>
      </c>
      <c r="R53" s="73">
        <f>IFERROR(up_RadSpec!$L$5*R5,".")*$B$53</f>
        <v>0</v>
      </c>
      <c r="S53" s="73">
        <f>IFERROR(up_RadSpec!$M$5*S5,".")*$B$53</f>
        <v>0</v>
      </c>
      <c r="T53" s="73">
        <f>IFERROR(up_RadSpec!$I$5*T5,".")*$B$53</f>
        <v>0</v>
      </c>
      <c r="U53" s="72">
        <f t="shared" ref="U53:V53" si="65">IFERROR(U5/$B53,0)</f>
        <v>14.545454545454543</v>
      </c>
      <c r="V53" s="72">
        <f t="shared" si="65"/>
        <v>79636.363636363632</v>
      </c>
      <c r="W53" s="72">
        <f t="shared" si="57"/>
        <v>14.54279832658211</v>
      </c>
      <c r="X53" s="73">
        <f>IFERROR(up_RadSpec!$F$5*X5,".")*$B$53</f>
        <v>1.71875</v>
      </c>
      <c r="Y53" s="73">
        <f>IFERROR(up_RadSpec!$H$5*Y5,".")*$B$53</f>
        <v>3.1392694063926945E-4</v>
      </c>
      <c r="Z53" s="73">
        <f t="shared" si="12"/>
        <v>1.7190639269406394</v>
      </c>
    </row>
    <row r="54" spans="1:26" x14ac:dyDescent="0.25">
      <c r="A54" s="71" t="s">
        <v>295</v>
      </c>
      <c r="B54" s="61">
        <v>0.99999979999999999</v>
      </c>
      <c r="C54" s="72">
        <f>IFERROR(C9/$B54,0)</f>
        <v>0.36363643636365089</v>
      </c>
      <c r="D54" s="72">
        <f>IFERROR(D9/$B54,0)</f>
        <v>902.50338939604978</v>
      </c>
      <c r="E54" s="72">
        <f>IFERROR(E9/$B54,0)</f>
        <v>260.02186505370895</v>
      </c>
      <c r="F54" s="72">
        <f t="shared" si="21"/>
        <v>0.36298255819786712</v>
      </c>
      <c r="G54" s="73">
        <f>IFERROR(up_RadSpec!$G$9*G9,".")*$B$54</f>
        <v>68.749986250000006</v>
      </c>
      <c r="H54" s="73">
        <f>IFERROR(up_RadSpec!$F$9*H9,".")*$B$54</f>
        <v>2.7700726993091805E-2</v>
      </c>
      <c r="I54" s="73">
        <f>IFERROR(up_RadSpec!$E$9*I9,".")*$B$54</f>
        <v>9.6145760645306166E-2</v>
      </c>
      <c r="J54" s="73">
        <f t="shared" si="8"/>
        <v>68.873832737638395</v>
      </c>
      <c r="K54" s="72">
        <f t="shared" ref="K54:O54" si="66">IFERROR(K9/$B54,0)</f>
        <v>260.02186505370895</v>
      </c>
      <c r="L54" s="72">
        <f t="shared" si="66"/>
        <v>532.56828833183977</v>
      </c>
      <c r="M54" s="72">
        <f t="shared" si="66"/>
        <v>374.72546918109185</v>
      </c>
      <c r="N54" s="72">
        <f t="shared" si="66"/>
        <v>308.89262376199588</v>
      </c>
      <c r="O54" s="72">
        <f t="shared" si="66"/>
        <v>943.32728410522873</v>
      </c>
      <c r="P54" s="73">
        <f>IFERROR(up_RadSpec!$E$9*P9,".")*$B$54</f>
        <v>9.6145760645306166E-2</v>
      </c>
      <c r="Q54" s="73">
        <f>IFERROR(up_RadSpec!$K$9*Q9,".")*$B$54</f>
        <v>4.6942336875346713E-2</v>
      </c>
      <c r="R54" s="73">
        <f>IFERROR(up_RadSpec!$L$9*R9,".")*$B$54</f>
        <v>6.6715507901381435E-2</v>
      </c>
      <c r="S54" s="73">
        <f>IFERROR(up_RadSpec!$M$9*S9,".")*$B$54</f>
        <v>8.0934273196703765E-2</v>
      </c>
      <c r="T54" s="73">
        <f>IFERROR(up_RadSpec!$I$9*T9,".")*$B$54</f>
        <v>2.6501936731018198E-2</v>
      </c>
      <c r="U54" s="72">
        <f t="shared" ref="U54:V54" si="67">IFERROR(U9/$B54,0)</f>
        <v>2.9090914909092073E-3</v>
      </c>
      <c r="V54" s="72">
        <f t="shared" si="67"/>
        <v>15.927275912727911</v>
      </c>
      <c r="W54" s="72">
        <f t="shared" si="57"/>
        <v>2.9085602470284716E-3</v>
      </c>
      <c r="X54" s="73">
        <f>IFERROR(up_RadSpec!$F$9*X9,".")*$B$54</f>
        <v>8593.7482812500002</v>
      </c>
      <c r="Y54" s="73">
        <f>IFERROR(up_RadSpec!$H$9*Y9,".")*$B$54</f>
        <v>1.5696343892694065</v>
      </c>
      <c r="Z54" s="73">
        <f t="shared" si="12"/>
        <v>8595.3179156392689</v>
      </c>
    </row>
    <row r="55" spans="1:26" x14ac:dyDescent="0.25">
      <c r="A55" s="71" t="s">
        <v>296</v>
      </c>
      <c r="B55" s="61">
        <v>1.9999999999999999E-7</v>
      </c>
      <c r="C55" s="72">
        <f>IFERROR(C24/$B55,0)</f>
        <v>1818181.8181818184</v>
      </c>
      <c r="D55" s="72">
        <f>IFERROR(D24/$B55,0)</f>
        <v>4512516044.47686</v>
      </c>
      <c r="E55" s="72">
        <f>IFERROR(E24/$B55,0)</f>
        <v>2294368113.7790275</v>
      </c>
      <c r="F55" s="72">
        <f t="shared" si="21"/>
        <v>1816011.005805329</v>
      </c>
      <c r="G55" s="73">
        <f>IFERROR(up_RadSpec!$G$24*G24,".")*$B$55</f>
        <v>1.3749999999999999E-5</v>
      </c>
      <c r="H55" s="73">
        <f>IFERROR(up_RadSpec!$F$24*H24,".")*$B$55</f>
        <v>5.5401465066476625E-9</v>
      </c>
      <c r="I55" s="73">
        <f>IFERROR(up_RadSpec!$E$24*I24,".")*$B$55</f>
        <v>1.089624626922782E-8</v>
      </c>
      <c r="J55" s="73">
        <f t="shared" si="8"/>
        <v>1.3766436392775875E-5</v>
      </c>
      <c r="K55" s="72">
        <f t="shared" ref="K55:O55" si="68">IFERROR(K24/$B55,0)</f>
        <v>2294368113.7790275</v>
      </c>
      <c r="L55" s="72">
        <f t="shared" si="68"/>
        <v>4159723721.1310172</v>
      </c>
      <c r="M55" s="72">
        <f t="shared" si="68"/>
        <v>2937033740.1551671</v>
      </c>
      <c r="N55" s="72">
        <f t="shared" si="68"/>
        <v>2452613601.3662963</v>
      </c>
      <c r="O55" s="72">
        <f t="shared" si="68"/>
        <v>6913486513.4865122</v>
      </c>
      <c r="P55" s="73">
        <f>IFERROR(up_RadSpec!$E$24*P24,".")*$B$55</f>
        <v>1.089624626922782E-8</v>
      </c>
      <c r="Q55" s="73">
        <f>IFERROR(up_RadSpec!$K$24*Q24,".")*$B$55</f>
        <v>6.0100145288501442E-9</v>
      </c>
      <c r="R55" s="73">
        <f>IFERROR(up_RadSpec!$L$24*R24,".")*$B$55</f>
        <v>8.5119893783308114E-9</v>
      </c>
      <c r="S55" s="73">
        <f>IFERROR(up_RadSpec!$M$24*S24,".")*$B$55</f>
        <v>1.0193207762557076E-8</v>
      </c>
      <c r="T55" s="73">
        <f>IFERROR(up_RadSpec!$I$24*T24,".")*$B$55</f>
        <v>3.6161204554650027E-9</v>
      </c>
      <c r="U55" s="72">
        <f t="shared" ref="U55:V55" si="69">IFERROR(U24/$B55,0)</f>
        <v>14545.454545454546</v>
      </c>
      <c r="V55" s="72">
        <f t="shared" si="69"/>
        <v>79636363.63636364</v>
      </c>
      <c r="W55" s="72">
        <f t="shared" si="57"/>
        <v>14542.798326582111</v>
      </c>
      <c r="X55" s="73">
        <f>IFERROR(up_RadSpec!$F$24*X24,".")*$B$55</f>
        <v>1.71875E-3</v>
      </c>
      <c r="Y55" s="73">
        <f>IFERROR(up_RadSpec!$H$24*Y24,".")*$B$55</f>
        <v>3.1392694063926939E-7</v>
      </c>
      <c r="Z55" s="73">
        <f t="shared" si="12"/>
        <v>1.7190639269406393E-3</v>
      </c>
    </row>
    <row r="56" spans="1:26" x14ac:dyDescent="0.25">
      <c r="A56" s="71" t="s">
        <v>297</v>
      </c>
      <c r="B56" s="61">
        <v>0.99979000004200003</v>
      </c>
      <c r="C56" s="72">
        <f>IFERROR(C20/$B56,0)</f>
        <v>0.36371274329718012</v>
      </c>
      <c r="D56" s="72">
        <f>IFERROR(D20/$B56,0)</f>
        <v>902.69277434007017</v>
      </c>
      <c r="E56" s="72">
        <f>IFERROR(E20/$B56,0)</f>
        <v>359.46960422736817</v>
      </c>
      <c r="F56" s="72">
        <f t="shared" si="21"/>
        <v>0.36319891720506609</v>
      </c>
      <c r="G56" s="73">
        <f>IFERROR(up_RadSpec!$G$20*G20,".")*$B$56</f>
        <v>68.735562502887504</v>
      </c>
      <c r="H56" s="73">
        <f>IFERROR(up_RadSpec!$F$20*H20,".")*$B$56</f>
        <v>2.7694915380569764E-2</v>
      </c>
      <c r="I56" s="73">
        <f>IFERROR(up_RadSpec!$E$20*I20,".")*$B$56</f>
        <v>6.9546909407637289E-2</v>
      </c>
      <c r="J56" s="73">
        <f t="shared" si="8"/>
        <v>68.832804327675703</v>
      </c>
      <c r="K56" s="72">
        <f t="shared" ref="K56:O56" si="70">IFERROR(K20/$B56,0)</f>
        <v>359.46960422736817</v>
      </c>
      <c r="L56" s="72">
        <f t="shared" si="70"/>
        <v>708.90810480460334</v>
      </c>
      <c r="M56" s="72">
        <f t="shared" si="70"/>
        <v>496.00825761736326</v>
      </c>
      <c r="N56" s="72">
        <f t="shared" si="70"/>
        <v>416.48674918735929</v>
      </c>
      <c r="O56" s="72">
        <f t="shared" si="70"/>
        <v>1207.9522776261756</v>
      </c>
      <c r="P56" s="73">
        <f>IFERROR(up_RadSpec!$E$20*P20,".")*$B$56</f>
        <v>6.9546909407637289E-2</v>
      </c>
      <c r="Q56" s="73">
        <f>IFERROR(up_RadSpec!$K$20*Q20,".")*$B$56</f>
        <v>3.5265501735081396E-2</v>
      </c>
      <c r="R56" s="73">
        <f>IFERROR(up_RadSpec!$L$20*R20,".")*$B$56</f>
        <v>5.0402386686243042E-2</v>
      </c>
      <c r="S56" s="73">
        <f>IFERROR(up_RadSpec!$M$20*S20,".")*$B$56</f>
        <v>6.0025919309028432E-2</v>
      </c>
      <c r="T56" s="73">
        <f>IFERROR(up_RadSpec!$I$20*T20,".")*$B$56</f>
        <v>2.0696181846793733E-2</v>
      </c>
      <c r="U56" s="72">
        <f t="shared" ref="U56:V56" si="71">IFERROR(U20/$B56,0)</f>
        <v>2.9097019463774406E-3</v>
      </c>
      <c r="V56" s="72">
        <f t="shared" si="71"/>
        <v>15.930618156416489</v>
      </c>
      <c r="W56" s="72">
        <f t="shared" si="57"/>
        <v>2.909170591018351E-3</v>
      </c>
      <c r="X56" s="73">
        <f>IFERROR(up_RadSpec!$F$20*X20,".")*$B$56</f>
        <v>8591.9453128609384</v>
      </c>
      <c r="Y56" s="73">
        <f>IFERROR(up_RadSpec!$H$20*Y20,".")*$B$56</f>
        <v>1.5693050799746007</v>
      </c>
      <c r="Z56" s="73">
        <f t="shared" si="12"/>
        <v>8593.514617940913</v>
      </c>
    </row>
    <row r="57" spans="1:26" x14ac:dyDescent="0.25">
      <c r="A57" s="71" t="s">
        <v>298</v>
      </c>
      <c r="B57" s="61">
        <v>2.0999995799999999E-4</v>
      </c>
      <c r="C57" s="72">
        <f>IFERROR(C29/$B57,0)</f>
        <v>1731.6020779221474</v>
      </c>
      <c r="D57" s="72">
        <f>IFERROR(D29/$B57,0)</f>
        <v>4297635.1876002373</v>
      </c>
      <c r="E57" s="72">
        <f>IFERROR(E29/$B57,0)</f>
        <v>1346959.3212689497</v>
      </c>
      <c r="F57" s="72">
        <f t="shared" si="21"/>
        <v>1728.6832248250482</v>
      </c>
      <c r="G57" s="73">
        <f>IFERROR(up_RadSpec!$G$29*G29,".")*$B$57</f>
        <v>1.4437497112499999E-2</v>
      </c>
      <c r="H57" s="73">
        <f>IFERROR(up_RadSpec!$F$29*H29,".")*$B$57</f>
        <v>5.8171526685492786E-6</v>
      </c>
      <c r="I57" s="73">
        <f>IFERROR(up_RadSpec!$E$29*I29,".")*$B$57</f>
        <v>1.8560322947576384E-5</v>
      </c>
      <c r="J57" s="73">
        <f t="shared" si="8"/>
        <v>1.4461874588116125E-2</v>
      </c>
      <c r="K57" s="72">
        <f t="shared" ref="K57:O57" si="72">IFERROR(K29/$B57,0)</f>
        <v>1346959.3212689497</v>
      </c>
      <c r="L57" s="72">
        <f t="shared" si="72"/>
        <v>2687810.9727410492</v>
      </c>
      <c r="M57" s="72">
        <f t="shared" si="72"/>
        <v>1914785.105623517</v>
      </c>
      <c r="N57" s="72">
        <f t="shared" si="72"/>
        <v>1624232.093078186</v>
      </c>
      <c r="O57" s="72">
        <f t="shared" si="72"/>
        <v>4826447.2462811852</v>
      </c>
      <c r="P57" s="73">
        <f>IFERROR(up_RadSpec!$E$29*P29,".")*$B$57</f>
        <v>1.8560322947576384E-5</v>
      </c>
      <c r="Q57" s="73">
        <f>IFERROR(up_RadSpec!$K$29*Q29,".")*$B$57</f>
        <v>9.3012493265122775E-6</v>
      </c>
      <c r="R57" s="73">
        <f>IFERROR(up_RadSpec!$L$29*R29,".")*$B$57</f>
        <v>1.3056295417474107E-5</v>
      </c>
      <c r="S57" s="73">
        <f>IFERROR(up_RadSpec!$M$29*S29,".")*$B$57</f>
        <v>1.5391888946499574E-5</v>
      </c>
      <c r="T57" s="73">
        <f>IFERROR(up_RadSpec!$I$29*T29,".")*$B$57</f>
        <v>5.1797934845890407E-6</v>
      </c>
      <c r="U57" s="72">
        <f t="shared" ref="U57:V57" si="73">IFERROR(U29/$B57,0)</f>
        <v>13.852816623377178</v>
      </c>
      <c r="V57" s="72">
        <f t="shared" si="73"/>
        <v>75844.17101299006</v>
      </c>
      <c r="W57" s="72">
        <f t="shared" si="57"/>
        <v>13.850286890611768</v>
      </c>
      <c r="X57" s="73">
        <f>IFERROR(up_RadSpec!$F$29*X29,".")*$B$57</f>
        <v>1.8046871390624999</v>
      </c>
      <c r="Y57" s="73">
        <f>IFERROR(up_RadSpec!$H$29*Y29,".")*$B$57</f>
        <v>3.2962322174657534E-4</v>
      </c>
      <c r="Z57" s="73">
        <f t="shared" si="12"/>
        <v>1.8050167622842466</v>
      </c>
    </row>
    <row r="58" spans="1:26" x14ac:dyDescent="0.25">
      <c r="A58" s="71" t="s">
        <v>299</v>
      </c>
      <c r="B58" s="61">
        <v>1</v>
      </c>
      <c r="C58" s="72">
        <f>IFERROR(C16/$B58,0)</f>
        <v>0.36363636363636365</v>
      </c>
      <c r="D58" s="72">
        <f>IFERROR(D16/$B58,0)</f>
        <v>902.50320889537193</v>
      </c>
      <c r="E58" s="72">
        <f>IFERROR(E16/$B58,0)</f>
        <v>7649462.0302510569</v>
      </c>
      <c r="F58" s="72">
        <f t="shared" si="21"/>
        <v>0.36348988910319158</v>
      </c>
      <c r="G58" s="73">
        <f>IFERROR(up_RadSpec!$G$16*G16,".")*$B$58</f>
        <v>68.75</v>
      </c>
      <c r="H58" s="73">
        <f>IFERROR(up_RadSpec!$F$16*H16,".")*$B$58</f>
        <v>2.7700732533238313E-2</v>
      </c>
      <c r="I58" s="73">
        <f>IFERROR(up_RadSpec!$E$16*I16,".")*$B$58</f>
        <v>3.2682036855838209E-6</v>
      </c>
      <c r="J58" s="73">
        <f t="shared" si="8"/>
        <v>68.777704000736918</v>
      </c>
      <c r="K58" s="72">
        <f t="shared" ref="K58:O58" si="74">IFERROR(K16/$B58,0)</f>
        <v>7649462.0302510569</v>
      </c>
      <c r="L58" s="72">
        <f t="shared" si="74"/>
        <v>13623429.416112348</v>
      </c>
      <c r="M58" s="72">
        <f t="shared" si="74"/>
        <v>8184138.0561977783</v>
      </c>
      <c r="N58" s="72">
        <f t="shared" si="74"/>
        <v>8226424.938046176</v>
      </c>
      <c r="O58" s="72">
        <f t="shared" si="74"/>
        <v>318545454.54545456</v>
      </c>
      <c r="P58" s="73">
        <f>IFERROR(up_RadSpec!$E$16*P16,".")*$B$58</f>
        <v>3.2682036855838209E-6</v>
      </c>
      <c r="Q58" s="73">
        <f>IFERROR(up_RadSpec!$K$16*Q16,".")*$B$58</f>
        <v>1.8350739183507384E-6</v>
      </c>
      <c r="R58" s="73">
        <f>IFERROR(up_RadSpec!$L$16*R16,".")*$B$58</f>
        <v>3.0546894282981598E-6</v>
      </c>
      <c r="S58" s="73">
        <f>IFERROR(up_RadSpec!$M$16*S16,".")*$B$58</f>
        <v>3.0389871892440366E-6</v>
      </c>
      <c r="T58" s="73">
        <f>IFERROR(up_RadSpec!$I$16*T16,".")*$B$58</f>
        <v>7.8481735159817348E-8</v>
      </c>
      <c r="U58" s="72">
        <f t="shared" ref="U58:V58" si="75">IFERROR(U16/$B58,0)</f>
        <v>2.9090909090909089E-3</v>
      </c>
      <c r="V58" s="72">
        <f t="shared" si="75"/>
        <v>15.927272727272728</v>
      </c>
      <c r="W58" s="72">
        <f t="shared" si="57"/>
        <v>2.908559665316422E-3</v>
      </c>
      <c r="X58" s="73">
        <f>IFERROR(up_RadSpec!$F$16*X16,".")*$B$58</f>
        <v>8593.75</v>
      </c>
      <c r="Y58" s="73">
        <f>IFERROR(up_RadSpec!$H$16*Y16,".")*$B$58</f>
        <v>1.5696347031963471</v>
      </c>
      <c r="Z58" s="73">
        <f t="shared" si="12"/>
        <v>8595.3196347031972</v>
      </c>
    </row>
    <row r="59" spans="1:26" x14ac:dyDescent="0.25">
      <c r="A59" s="71" t="s">
        <v>300</v>
      </c>
      <c r="B59" s="61">
        <v>1</v>
      </c>
      <c r="C59" s="72">
        <f>IFERROR(C7/$B59,0)</f>
        <v>0.36363636363636365</v>
      </c>
      <c r="D59" s="72">
        <f>IFERROR(D7/$B59,0)</f>
        <v>902.50320889537193</v>
      </c>
      <c r="E59" s="72">
        <f>IFERROR(E7/$B59,0)</f>
        <v>918.4339747843394</v>
      </c>
      <c r="F59" s="72">
        <f t="shared" si="21"/>
        <v>0.36334610437670289</v>
      </c>
      <c r="G59" s="73">
        <f>IFERROR(up_RadSpec!$G$7*G7,".")*$B$59</f>
        <v>68.75</v>
      </c>
      <c r="H59" s="73">
        <f>IFERROR(up_RadSpec!$F$7*H7,".")*$B$59</f>
        <v>2.7700732533238313E-2</v>
      </c>
      <c r="I59" s="73">
        <f>IFERROR(up_RadSpec!$E$7*I7,".")*$B$59</f>
        <v>2.7220247384544254E-2</v>
      </c>
      <c r="J59" s="73">
        <f t="shared" si="8"/>
        <v>68.804920979917782</v>
      </c>
      <c r="K59" s="72">
        <f t="shared" ref="K59:O59" si="76">IFERROR(K7/$B59,0)</f>
        <v>918.4339747843394</v>
      </c>
      <c r="L59" s="72">
        <f t="shared" si="76"/>
        <v>1461.1153552330034</v>
      </c>
      <c r="M59" s="72">
        <f t="shared" si="76"/>
        <v>1070.4545454545457</v>
      </c>
      <c r="N59" s="72">
        <f t="shared" si="76"/>
        <v>984.71359678034878</v>
      </c>
      <c r="O59" s="72">
        <f t="shared" si="76"/>
        <v>2500.4236405305915</v>
      </c>
      <c r="P59" s="73">
        <f>IFERROR(up_RadSpec!$E$7*P7,".")*$B$59</f>
        <v>2.7220247384544254E-2</v>
      </c>
      <c r="Q59" s="73">
        <f>IFERROR(up_RadSpec!$K$7*Q7,".")*$B$59</f>
        <v>1.7110216459270095E-2</v>
      </c>
      <c r="R59" s="73">
        <f>IFERROR(up_RadSpec!$L$7*R7,".")*$B$59</f>
        <v>2.3354564755838639E-2</v>
      </c>
      <c r="S59" s="73">
        <f>IFERROR(up_RadSpec!$M$7*S7,".")*$B$59</f>
        <v>2.5388092620779082E-2</v>
      </c>
      <c r="T59" s="73">
        <f>IFERROR(up_RadSpec!$I$7*T7,".")*$B$59</f>
        <v>9.9983057249830604E-3</v>
      </c>
      <c r="U59" s="72">
        <f t="shared" ref="U59:V59" si="77">IFERROR(U7/$B59,0)</f>
        <v>2.9090909090909089E-3</v>
      </c>
      <c r="V59" s="72">
        <f t="shared" si="77"/>
        <v>15.927272727272728</v>
      </c>
      <c r="W59" s="72">
        <f t="shared" si="57"/>
        <v>2.908559665316422E-3</v>
      </c>
      <c r="X59" s="73">
        <f>IFERROR(up_RadSpec!$F$7*X7,".")*$B$59</f>
        <v>8593.75</v>
      </c>
      <c r="Y59" s="73">
        <f>IFERROR(up_RadSpec!$H$7*Y7,".")*$B$59</f>
        <v>1.5696347031963471</v>
      </c>
      <c r="Z59" s="73">
        <f t="shared" si="12"/>
        <v>8595.3196347031972</v>
      </c>
    </row>
    <row r="60" spans="1:26" x14ac:dyDescent="0.25">
      <c r="A60" s="71" t="s">
        <v>301</v>
      </c>
      <c r="B60" s="61">
        <v>1.9000000000000001E-8</v>
      </c>
      <c r="C60" s="72">
        <f>IFERROR(C12/$B60,0)</f>
        <v>19138755.980861243</v>
      </c>
      <c r="D60" s="72">
        <f>IFERROR(D12/$B60,0)</f>
        <v>47500168889.230095</v>
      </c>
      <c r="E60" s="72">
        <f>IFERROR(E12/$B60,0)</f>
        <v>37516872799.494446</v>
      </c>
      <c r="F60" s="72">
        <f t="shared" si="21"/>
        <v>19121297.145883542</v>
      </c>
      <c r="G60" s="73">
        <f>IFERROR(up_RadSpec!$G$12*G12,".")*$B$60</f>
        <v>1.3062500000000002E-6</v>
      </c>
      <c r="H60" s="73">
        <f>IFERROR(up_RadSpec!$F$12*H12,".")*$B$60</f>
        <v>5.2631391813152804E-10</v>
      </c>
      <c r="I60" s="73">
        <f>IFERROR(up_RadSpec!$E$12*I12,".")*$B$60</f>
        <v>6.6636684069086066E-10</v>
      </c>
      <c r="J60" s="73">
        <f t="shared" si="8"/>
        <v>1.3074426807588225E-6</v>
      </c>
      <c r="K60" s="72">
        <f t="shared" ref="K60:O60" si="78">IFERROR(K12/$B60,0)</f>
        <v>37516872799.494446</v>
      </c>
      <c r="L60" s="72">
        <f t="shared" si="78"/>
        <v>67307676010.623619</v>
      </c>
      <c r="M60" s="72">
        <f t="shared" si="78"/>
        <v>48803963634.823593</v>
      </c>
      <c r="N60" s="72">
        <f t="shared" si="78"/>
        <v>43100706650.789009</v>
      </c>
      <c r="O60" s="72">
        <f t="shared" si="78"/>
        <v>116189825212.38158</v>
      </c>
      <c r="P60" s="73">
        <f>IFERROR(up_RadSpec!$E$12*P12,".")*$B$60</f>
        <v>6.6636684069086066E-10</v>
      </c>
      <c r="Q60" s="73">
        <f>IFERROR(up_RadSpec!$K$12*Q12,".")*$B$60</f>
        <v>3.7142866136180497E-10</v>
      </c>
      <c r="R60" s="73">
        <f>IFERROR(up_RadSpec!$L$12*R12,".")*$B$60</f>
        <v>5.1225347570256548E-10</v>
      </c>
      <c r="S60" s="73">
        <f>IFERROR(up_RadSpec!$M$12*S12,".")*$B$60</f>
        <v>5.8003689365362998E-10</v>
      </c>
      <c r="T60" s="73">
        <f>IFERROR(up_RadSpec!$I$12*T12,".")*$B$60</f>
        <v>2.1516513992772502E-10</v>
      </c>
      <c r="U60" s="72">
        <f t="shared" ref="U60:V60" si="79">IFERROR(U12/$B60,0)</f>
        <v>153110.04784688994</v>
      </c>
      <c r="V60" s="72">
        <f t="shared" si="79"/>
        <v>838277511.96172249</v>
      </c>
      <c r="W60" s="72">
        <f t="shared" si="57"/>
        <v>153082.08764823273</v>
      </c>
      <c r="X60" s="73">
        <f>IFERROR(up_RadSpec!$F$12*X12,".")*$B$60</f>
        <v>1.6328125000000001E-4</v>
      </c>
      <c r="Y60" s="73">
        <f>IFERROR(up_RadSpec!$H$12*Y12,".")*$B$60</f>
        <v>2.9823059360730597E-8</v>
      </c>
      <c r="Z60" s="73">
        <f t="shared" si="12"/>
        <v>1.6331107305936075E-4</v>
      </c>
    </row>
    <row r="61" spans="1:26" x14ac:dyDescent="0.25">
      <c r="A61" s="71" t="s">
        <v>302</v>
      </c>
      <c r="B61" s="61">
        <v>1</v>
      </c>
      <c r="C61" s="72">
        <f>IFERROR(C18/$B61,0)</f>
        <v>0.36363636363636365</v>
      </c>
      <c r="D61" s="72">
        <f>IFERROR(D18/$B61,0)</f>
        <v>902.50320889537193</v>
      </c>
      <c r="E61" s="72">
        <f>IFERROR(E18/$B61,0)</f>
        <v>358.19104981705613</v>
      </c>
      <c r="F61" s="72">
        <f t="shared" si="21"/>
        <v>0.36312141316916596</v>
      </c>
      <c r="G61" s="73">
        <f>IFERROR(up_RadSpec!$G$18*G18,".")*$B$61</f>
        <v>68.75</v>
      </c>
      <c r="H61" s="73">
        <f>IFERROR(up_RadSpec!$F$18*H18,".")*$B$61</f>
        <v>2.7700732533238313E-2</v>
      </c>
      <c r="I61" s="73">
        <f>IFERROR(up_RadSpec!$E$18*I18,".")*$B$61</f>
        <v>6.9795155442238438E-2</v>
      </c>
      <c r="J61" s="73">
        <f t="shared" si="8"/>
        <v>68.847495887975469</v>
      </c>
      <c r="K61" s="72">
        <f t="shared" ref="K61:O61" si="80">IFERROR(K18/$B61,0)</f>
        <v>358.19104981705613</v>
      </c>
      <c r="L61" s="72">
        <f t="shared" si="80"/>
        <v>708.75611640484192</v>
      </c>
      <c r="M61" s="72">
        <f t="shared" si="80"/>
        <v>496.33877043552508</v>
      </c>
      <c r="N61" s="72">
        <f t="shared" si="80"/>
        <v>411.22563526890514</v>
      </c>
      <c r="O61" s="72">
        <f t="shared" si="80"/>
        <v>1204.7552447552446</v>
      </c>
      <c r="P61" s="73">
        <f>IFERROR(up_RadSpec!$E$18*P18,".")*$B$61</f>
        <v>6.9795155442238438E-2</v>
      </c>
      <c r="Q61" s="73">
        <f>IFERROR(up_RadSpec!$K$18*Q18,".")*$B$61</f>
        <v>3.5273064205515785E-2</v>
      </c>
      <c r="R61" s="73">
        <f>IFERROR(up_RadSpec!$L$18*R18,".")*$B$61</f>
        <v>5.0368823652569228E-2</v>
      </c>
      <c r="S61" s="73">
        <f>IFERROR(up_RadSpec!$M$18*S18,".")*$B$61</f>
        <v>6.0793875322612649E-2</v>
      </c>
      <c r="T61" s="73">
        <f>IFERROR(up_RadSpec!$I$18*T18,".")*$B$61</f>
        <v>2.0751102855816116E-2</v>
      </c>
      <c r="U61" s="72">
        <f t="shared" ref="U61:V61" si="81">IFERROR(U18/$B61,0)</f>
        <v>2.9090909090909089E-3</v>
      </c>
      <c r="V61" s="72">
        <f t="shared" si="81"/>
        <v>15.927272727272728</v>
      </c>
      <c r="W61" s="72">
        <f t="shared" si="57"/>
        <v>2.908559665316422E-3</v>
      </c>
      <c r="X61" s="73">
        <f>IFERROR(up_RadSpec!$F$18*X18,".")*$B$61</f>
        <v>8593.75</v>
      </c>
      <c r="Y61" s="73">
        <f>IFERROR(up_RadSpec!$H$18*Y18,".")*$B$61</f>
        <v>1.5696347031963471</v>
      </c>
      <c r="Z61" s="73">
        <f t="shared" si="12"/>
        <v>8595.3196347031972</v>
      </c>
    </row>
    <row r="62" spans="1:26" x14ac:dyDescent="0.25">
      <c r="A62" s="71" t="s">
        <v>303</v>
      </c>
      <c r="B62" s="61">
        <v>1.339E-6</v>
      </c>
      <c r="C62" s="72">
        <f>IFERROR(C27/$B62,0)</f>
        <v>271573.08710706769</v>
      </c>
      <c r="D62" s="72">
        <f>IFERROR(D27/$B62,0)</f>
        <v>674012852.05031514</v>
      </c>
      <c r="E62" s="72">
        <f>IFERROR(E27/$B62,0)</f>
        <v>439010035.30817378</v>
      </c>
      <c r="F62" s="72">
        <f t="shared" ref="F62" si="82">IFERROR(SUM(C62:E62),0)</f>
        <v>1113294460.445596</v>
      </c>
      <c r="G62" s="73">
        <f>IFERROR(up_RadSpec!$G$27*G27,".")*$B$62</f>
        <v>9.2056250000000005E-5</v>
      </c>
      <c r="H62" s="73">
        <f>IFERROR(up_RadSpec!$F$27*H27,".")*$B$62</f>
        <v>3.7091280862006102E-8</v>
      </c>
      <c r="I62" s="73">
        <f>IFERROR(up_RadSpec!$E$27*I27,".")*$B$62</f>
        <v>5.6946306437962506E-8</v>
      </c>
      <c r="J62" s="73">
        <f t="shared" si="8"/>
        <v>9.2150287587299979E-5</v>
      </c>
      <c r="K62" s="72">
        <f t="shared" ref="K62:O62" si="83">IFERROR(K27/$B62,0)</f>
        <v>439010035.30817378</v>
      </c>
      <c r="L62" s="72">
        <f t="shared" si="83"/>
        <v>1302178659.358016</v>
      </c>
      <c r="M62" s="72">
        <f t="shared" si="83"/>
        <v>798333437.34491134</v>
      </c>
      <c r="N62" s="72">
        <f t="shared" si="83"/>
        <v>580756734.1122725</v>
      </c>
      <c r="O62" s="72">
        <f t="shared" si="83"/>
        <v>4073191979.429183</v>
      </c>
      <c r="P62" s="73">
        <f>IFERROR(up_RadSpec!$E$27*P27,".")*$B$62</f>
        <v>5.6946306437962506E-8</v>
      </c>
      <c r="Q62" s="73">
        <f>IFERROR(up_RadSpec!$K$27*Q27,".")*$B$62</f>
        <v>1.9198594463470308E-8</v>
      </c>
      <c r="R62" s="73">
        <f>IFERROR(up_RadSpec!$L$27*R27,".")*$B$62</f>
        <v>3.1315236003573555E-8</v>
      </c>
      <c r="S62" s="73">
        <f>IFERROR(up_RadSpec!$M$27*S27,".")*$B$62</f>
        <v>4.3047283882492144E-8</v>
      </c>
      <c r="T62" s="73">
        <f>IFERROR(up_RadSpec!$I$27*T27,".")*$B$62</f>
        <v>6.1376925335848031E-9</v>
      </c>
      <c r="U62" s="72">
        <f t="shared" ref="U62:V62" si="84">IFERROR(U27/$B62,0)</f>
        <v>2172.5846968565415</v>
      </c>
      <c r="V62" s="72">
        <f t="shared" si="84"/>
        <v>11894901.215289565</v>
      </c>
      <c r="W62" s="72">
        <f t="shared" si="57"/>
        <v>2172.1879501989711</v>
      </c>
      <c r="X62" s="73">
        <f>IFERROR(up_RadSpec!$F$27*X27,".")*$B$62</f>
        <v>1.1507031250000001E-2</v>
      </c>
      <c r="Y62" s="73">
        <f>IFERROR(up_RadSpec!$H$27*Y27,".")*$B$62</f>
        <v>2.1017408675799087E-6</v>
      </c>
      <c r="Z62" s="73">
        <f t="shared" si="12"/>
        <v>1.1509132990867581E-2</v>
      </c>
    </row>
    <row r="63" spans="1:26" x14ac:dyDescent="0.25">
      <c r="A63" s="67" t="s">
        <v>23</v>
      </c>
      <c r="B63" s="67" t="s">
        <v>274</v>
      </c>
      <c r="C63" s="68">
        <f>1/SUM(1/C64,1/C65,1/C66,1/C67,1/C68,1/C69,1/C70,1/C71,1/C72,1/C73,1/C74,1/C75,1/C76)</f>
        <v>4.5454537738637668E-2</v>
      </c>
      <c r="D63" s="68">
        <f t="shared" ref="D63" si="85">1/SUM(1/D64,1/D65,1/D66,1/D67,1/D68,1/D69,1/D70,1/D71,1/D72,1/D73,1/D74,1/D75,1/D76)</f>
        <v>112.81288196193478</v>
      </c>
      <c r="E63" s="68">
        <f>1/SUM(1/E64,1/E66,1/E68,1/E69,1/E70,1/E71,1/E72,1/E73,1/E74,1/E75,1/E76)</f>
        <v>72.020093032882841</v>
      </c>
      <c r="F63" s="69">
        <f>1/SUM(1/F64,1/F65,1/F66,1/F67,1/F68,1/F69,1/F70,1/F71,1/F72,1/F73,1/F74,1/F75,1/F76)</f>
        <v>4.5407583725235845E-2</v>
      </c>
      <c r="G63" s="70">
        <f>SUM(G64:G76)</f>
        <v>550.00009336249991</v>
      </c>
      <c r="H63" s="70">
        <f>SUM(H64:H76)</f>
        <v>0.22160589788350127</v>
      </c>
      <c r="I63" s="70">
        <f>SUM(I64:I76)</f>
        <v>0.34712534998511502</v>
      </c>
      <c r="J63" s="70">
        <f t="shared" si="8"/>
        <v>550.56882461036855</v>
      </c>
      <c r="K63" s="68">
        <f t="shared" ref="K63:O63" si="86">1/SUM(1/K64,1/K66,1/K68,1/K69,1/K70,1/K71,1/K72,1/K73,1/K74,1/K75,1/K76)</f>
        <v>72.020093032882841</v>
      </c>
      <c r="L63" s="68">
        <f t="shared" si="86"/>
        <v>137.19761599145534</v>
      </c>
      <c r="M63" s="68">
        <f t="shared" si="86"/>
        <v>97.701532463028101</v>
      </c>
      <c r="N63" s="68">
        <f t="shared" si="86"/>
        <v>83.304156415765917</v>
      </c>
      <c r="O63" s="68">
        <f t="shared" si="86"/>
        <v>240.88991591820403</v>
      </c>
      <c r="P63" s="70">
        <f>+SUM(P64:P76)</f>
        <v>0.34712534998511502</v>
      </c>
      <c r="Q63" s="70">
        <f t="shared" ref="Q63:T63" si="87">+SUM(Q64:Q76)</f>
        <v>0.18221890970435675</v>
      </c>
      <c r="R63" s="70">
        <f t="shared" si="87"/>
        <v>0.25588134975733789</v>
      </c>
      <c r="S63" s="70">
        <f t="shared" si="87"/>
        <v>0.3001050736919601</v>
      </c>
      <c r="T63" s="70">
        <f t="shared" si="87"/>
        <v>0.10378184534917993</v>
      </c>
      <c r="U63" s="68">
        <f t="shared" ref="U63:V63" si="88">1/SUM(1/U64,1/U65,1/U66,1/U67,1/U68,1/U69,1/U70,1/U71,1/U72,1/U73,1/U74,1/U75,1/U76)</f>
        <v>3.6363630190910137E-4</v>
      </c>
      <c r="V63" s="68">
        <f t="shared" si="88"/>
        <v>1.9909087529523299</v>
      </c>
      <c r="W63" s="69">
        <f>1/SUM(1/W64,1/W65,1/W66,1/W67,1/W68,1/W69,1/W70,1/W71,1/W72,1/W73,1/W74,1/W75,1/W76)</f>
        <v>3.6356989644856284E-4</v>
      </c>
      <c r="X63" s="70">
        <f>SUM(X64:X76)</f>
        <v>68750.011670312495</v>
      </c>
      <c r="Y63" s="70">
        <f>SUM(Y64:Y76)</f>
        <v>12.557079757134705</v>
      </c>
      <c r="Z63" s="70">
        <f t="shared" si="12"/>
        <v>68762.568750069637</v>
      </c>
    </row>
    <row r="64" spans="1:26" x14ac:dyDescent="0.25">
      <c r="A64" s="71" t="s">
        <v>291</v>
      </c>
      <c r="B64" s="61">
        <v>1</v>
      </c>
      <c r="C64" s="72">
        <f>IFERROR(C25/$B50,0)</f>
        <v>0.36363636363636365</v>
      </c>
      <c r="D64" s="72">
        <f>IFERROR(D25/$B50,0)</f>
        <v>902.50320889537193</v>
      </c>
      <c r="E64" s="72">
        <f>IFERROR(E25/$B50,0)</f>
        <v>511.71960569550941</v>
      </c>
      <c r="F64" s="72">
        <f t="shared" ref="F64:F76" si="89">IF(AND(C64&lt;&gt;0,D64&lt;&gt;0,E64&lt;&gt;0),1/((1/C64)+(1/D64)+(1/E64)),IF(AND(C64&lt;&gt;0,D64&lt;&gt;0,E64=0), 1/((1/C64)+(1/D64)),IF(AND(C64&lt;&gt;0,D64=0,E64&lt;&gt;0),1/((1/C64)+(1/E64)),IF(AND(C64=0,D64&lt;&gt;0,E64&lt;&gt;0),1/((1/D64)+(1/E64)),IF(AND(C64&lt;&gt;0,D64=0,E64=0),1/((1/C64)),IF(AND(C64=0,D64&lt;&gt;0,E64=0),1/((1/D64)),IF(AND(C64=0,D64=0,E64&lt;&gt;0),1/((1/E64)),IF(AND(C64=0,D64=0,E64=0),0))))))))</f>
        <v>0.36323189178157522</v>
      </c>
      <c r="G64" s="73">
        <f>IFERROR(up_RadSpec!$G$25*G25,".")*$B$64</f>
        <v>68.75</v>
      </c>
      <c r="H64" s="73">
        <f>IFERROR(up_RadSpec!$F$25*H25,".")*$B$64</f>
        <v>2.7700732533238313E-2</v>
      </c>
      <c r="I64" s="73">
        <f>IFERROR(up_RadSpec!$E$25*I25,".")*$B$64</f>
        <v>4.8854880136986294E-2</v>
      </c>
      <c r="J64" s="73">
        <f t="shared" si="8"/>
        <v>68.826555612670219</v>
      </c>
      <c r="K64" s="72">
        <f t="shared" ref="K64:O64" si="90">IFERROR(K25/$B50,0)</f>
        <v>511.71960569550941</v>
      </c>
      <c r="L64" s="72">
        <f t="shared" si="90"/>
        <v>916.38362553616764</v>
      </c>
      <c r="M64" s="72">
        <f t="shared" si="90"/>
        <v>657.32694272020126</v>
      </c>
      <c r="N64" s="72">
        <f t="shared" si="90"/>
        <v>586.97641341709129</v>
      </c>
      <c r="O64" s="72">
        <f t="shared" si="90"/>
        <v>1642.9752066115702</v>
      </c>
      <c r="P64" s="73">
        <f>IFERROR(up_RadSpec!$E$25*P25,".")*$B$64</f>
        <v>4.8854880136986294E-2</v>
      </c>
      <c r="Q64" s="73">
        <f>IFERROR(up_RadSpec!$K$25*Q25,".")*$B$64</f>
        <v>2.7281150932146711E-2</v>
      </c>
      <c r="R64" s="73">
        <f>IFERROR(up_RadSpec!$L$25*R25,".")*$B$64</f>
        <v>3.8032824117239225E-2</v>
      </c>
      <c r="S64" s="73">
        <f>IFERROR(up_RadSpec!$M$25*S25,".")*$B$64</f>
        <v>4.2591149198759372E-2</v>
      </c>
      <c r="T64" s="73">
        <f>IFERROR(up_RadSpec!$I$25*T25,".")*$B$64</f>
        <v>1.5216297786720323E-2</v>
      </c>
      <c r="U64" s="72">
        <f t="shared" ref="U64:V64" si="91">IFERROR(U25/$B50,0)</f>
        <v>2.9090909090909089E-3</v>
      </c>
      <c r="V64" s="72">
        <f t="shared" si="91"/>
        <v>15.927272727272728</v>
      </c>
      <c r="W64" s="72">
        <f t="shared" ref="W64:W76" si="92">IFERROR(IF(AND(U64&lt;&gt;0,V64&lt;&gt;0),1/((1/U64)+(1/V64)),IF(AND(U64&lt;&gt;0,V64=0),1/((1/U64)),IF(AND(U64=0,V64&lt;&gt;0),1/((1/V64)),IF(AND(U64=0,V64=0),0)))),0)</f>
        <v>2.908559665316422E-3</v>
      </c>
      <c r="X64" s="73">
        <f>IFERROR(up_RadSpec!$F$25*X25,".")*$B$64</f>
        <v>8593.75</v>
      </c>
      <c r="Y64" s="73">
        <f>IFERROR(up_RadSpec!$H$25*Y25,".")*$B$64</f>
        <v>1.5696347031963471</v>
      </c>
      <c r="Z64" s="73">
        <f t="shared" si="12"/>
        <v>8595.3196347031972</v>
      </c>
    </row>
    <row r="65" spans="1:26" x14ac:dyDescent="0.25">
      <c r="A65" s="71" t="s">
        <v>292</v>
      </c>
      <c r="B65" s="61">
        <v>1</v>
      </c>
      <c r="C65" s="72">
        <f>IFERROR(C21/$B51,0)</f>
        <v>0.36363636363636365</v>
      </c>
      <c r="D65" s="72">
        <f>IFERROR(D21/$B51,0)</f>
        <v>902.50320889537193</v>
      </c>
      <c r="E65" s="72">
        <f>IFERROR(E21/$B51,0)</f>
        <v>0</v>
      </c>
      <c r="F65" s="72">
        <f t="shared" si="89"/>
        <v>0.36348990637563572</v>
      </c>
      <c r="G65" s="73">
        <f>IFERROR(up_RadSpec!$G$21*G21,".")*$B$65</f>
        <v>68.75</v>
      </c>
      <c r="H65" s="73">
        <f>IFERROR(up_RadSpec!$F$21*H21,".")*$B$65</f>
        <v>2.7700732533238313E-2</v>
      </c>
      <c r="I65" s="73">
        <f>IFERROR(up_RadSpec!$E$21*I21,".")*$B$65</f>
        <v>0</v>
      </c>
      <c r="J65" s="73">
        <f t="shared" si="8"/>
        <v>68.777700732533233</v>
      </c>
      <c r="K65" s="72">
        <f t="shared" ref="K65:O65" si="93">IFERROR(K21/$B51,0)</f>
        <v>0</v>
      </c>
      <c r="L65" s="72">
        <f t="shared" si="93"/>
        <v>0</v>
      </c>
      <c r="M65" s="72">
        <f t="shared" si="93"/>
        <v>0</v>
      </c>
      <c r="N65" s="72">
        <f t="shared" si="93"/>
        <v>0</v>
      </c>
      <c r="O65" s="72">
        <f t="shared" si="93"/>
        <v>0</v>
      </c>
      <c r="P65" s="73">
        <f>IFERROR(up_RadSpec!$E$21*P21,".")*$B$65</f>
        <v>0</v>
      </c>
      <c r="Q65" s="73">
        <f>IFERROR(up_RadSpec!$K$21*Q21,".")*$B$65</f>
        <v>0</v>
      </c>
      <c r="R65" s="73">
        <f>IFERROR(up_RadSpec!$L$21*R21,".")*$B$65</f>
        <v>0</v>
      </c>
      <c r="S65" s="73">
        <f>IFERROR(up_RadSpec!$M$21*S21,".")*$B$65</f>
        <v>0</v>
      </c>
      <c r="T65" s="73">
        <f>IFERROR(up_RadSpec!$I$21*T21,".")*$B$65</f>
        <v>0</v>
      </c>
      <c r="U65" s="72">
        <f t="shared" ref="U65:V65" si="94">IFERROR(U21/$B51,0)</f>
        <v>2.9090909090909089E-3</v>
      </c>
      <c r="V65" s="72">
        <f t="shared" si="94"/>
        <v>15.927272727272728</v>
      </c>
      <c r="W65" s="72">
        <f t="shared" si="92"/>
        <v>2.908559665316422E-3</v>
      </c>
      <c r="X65" s="73">
        <f>IFERROR(up_RadSpec!$F$21*X21,".")*$B$65</f>
        <v>8593.75</v>
      </c>
      <c r="Y65" s="73">
        <f>IFERROR(up_RadSpec!$H$21*Y21,".")*$B$65</f>
        <v>1.5696347031963471</v>
      </c>
      <c r="Z65" s="73">
        <f t="shared" si="12"/>
        <v>8595.3196347031972</v>
      </c>
    </row>
    <row r="66" spans="1:26" x14ac:dyDescent="0.25">
      <c r="A66" s="71" t="s">
        <v>293</v>
      </c>
      <c r="B66" s="61">
        <v>0.99980000000000002</v>
      </c>
      <c r="C66" s="72">
        <f>IFERROR(C17/$B52,0)</f>
        <v>0.36370910545745511</v>
      </c>
      <c r="D66" s="72">
        <f>IFERROR(D17/$B52,0)</f>
        <v>902.68374564450085</v>
      </c>
      <c r="E66" s="72">
        <f>IFERROR(E17/$B52,0)</f>
        <v>703.42285694447003</v>
      </c>
      <c r="F66" s="72">
        <f t="shared" si="89"/>
        <v>0.36337480939615324</v>
      </c>
      <c r="G66" s="73">
        <f>IFERROR(up_RadSpec!$G$17*G17,".")*$B$66</f>
        <v>68.736249999999998</v>
      </c>
      <c r="H66" s="73">
        <f>IFERROR(up_RadSpec!$F$17*H17,".")*$B$66</f>
        <v>2.7695192386731668E-2</v>
      </c>
      <c r="I66" s="73">
        <f>IFERROR(up_RadSpec!$E$17*I17,".")*$B$66</f>
        <v>3.554049993284987E-2</v>
      </c>
      <c r="J66" s="73">
        <f t="shared" si="8"/>
        <v>68.799485692319578</v>
      </c>
      <c r="K66" s="72">
        <f t="shared" ref="K66:O66" si="95">IFERROR(K17/$B52,0)</f>
        <v>703.42285694447003</v>
      </c>
      <c r="L66" s="72">
        <f t="shared" si="95"/>
        <v>1229.3785520792735</v>
      </c>
      <c r="M66" s="72">
        <f t="shared" si="95"/>
        <v>926.23153705958521</v>
      </c>
      <c r="N66" s="72">
        <f t="shared" si="95"/>
        <v>823.63423450425842</v>
      </c>
      <c r="O66" s="72">
        <f t="shared" si="95"/>
        <v>2355.6566311846341</v>
      </c>
      <c r="P66" s="73">
        <f>IFERROR(up_RadSpec!$E$17*P17,".")*$B$66</f>
        <v>3.554049993284987E-2</v>
      </c>
      <c r="Q66" s="73">
        <f>IFERROR(up_RadSpec!$K$17*Q17,".")*$B$66</f>
        <v>2.0335477593713493E-2</v>
      </c>
      <c r="R66" s="73">
        <f>IFERROR(up_RadSpec!$L$17*R17,".")*$B$66</f>
        <v>2.6991091319741721E-2</v>
      </c>
      <c r="S66" s="73">
        <f>IFERROR(up_RadSpec!$M$17*S17,".")*$B$66</f>
        <v>3.0353279347412488E-2</v>
      </c>
      <c r="T66" s="73">
        <f>IFERROR(up_RadSpec!$I$17*T17,".")*$B$66</f>
        <v>1.0612752159650608E-2</v>
      </c>
      <c r="U66" s="72">
        <f t="shared" ref="U66:V66" si="96">IFERROR(U17/$B52,0)</f>
        <v>2.9096728436596407E-3</v>
      </c>
      <c r="V66" s="72">
        <f t="shared" si="96"/>
        <v>15.930458819036534</v>
      </c>
      <c r="W66" s="72">
        <f t="shared" si="92"/>
        <v>2.9091414936151449E-3</v>
      </c>
      <c r="X66" s="73">
        <f>IFERROR(up_RadSpec!$F$17*X17,".")*$B$66</f>
        <v>8592.03125</v>
      </c>
      <c r="Y66" s="73">
        <f>IFERROR(up_RadSpec!$H$17*Y17,".")*$B$66</f>
        <v>1.569320776255708</v>
      </c>
      <c r="Z66" s="73">
        <f t="shared" si="12"/>
        <v>8593.6005707762561</v>
      </c>
    </row>
    <row r="67" spans="1:26" x14ac:dyDescent="0.25">
      <c r="A67" s="71" t="s">
        <v>294</v>
      </c>
      <c r="B67" s="61">
        <v>2.0000000000000001E-4</v>
      </c>
      <c r="C67" s="72">
        <f>IFERROR(C5/$B53,0)</f>
        <v>1818.1818181818182</v>
      </c>
      <c r="D67" s="72">
        <f>IFERROR(D5/$B53,0)</f>
        <v>4512516.0444768593</v>
      </c>
      <c r="E67" s="72">
        <f>IFERROR(E5/$B53,0)</f>
        <v>0</v>
      </c>
      <c r="F67" s="72">
        <f t="shared" si="89"/>
        <v>1817.4495318781785</v>
      </c>
      <c r="G67" s="73">
        <f>IFERROR(up_RadSpec!$G$5*G5,".")*$B$67</f>
        <v>1.375E-2</v>
      </c>
      <c r="H67" s="73">
        <f>IFERROR(up_RadSpec!$F$5*H5,".")*$B$67</f>
        <v>5.540146506647663E-6</v>
      </c>
      <c r="I67" s="73">
        <f>IFERROR(up_RadSpec!$E$5*I5,".")*$B$67</f>
        <v>0</v>
      </c>
      <c r="J67" s="73">
        <f t="shared" si="8"/>
        <v>1.3755540146506647E-2</v>
      </c>
      <c r="K67" s="72">
        <f t="shared" ref="K67:O67" si="97">IFERROR(K5/$B53,0)</f>
        <v>0</v>
      </c>
      <c r="L67" s="72">
        <f t="shared" si="97"/>
        <v>0</v>
      </c>
      <c r="M67" s="72">
        <f t="shared" si="97"/>
        <v>0</v>
      </c>
      <c r="N67" s="72">
        <f t="shared" si="97"/>
        <v>0</v>
      </c>
      <c r="O67" s="72">
        <f t="shared" si="97"/>
        <v>0</v>
      </c>
      <c r="P67" s="73">
        <f>IFERROR(up_RadSpec!$E$5*P5,".")*$B$67</f>
        <v>0</v>
      </c>
      <c r="Q67" s="73">
        <f>IFERROR(up_RadSpec!$K$5*Q5,".")*$B$67</f>
        <v>0</v>
      </c>
      <c r="R67" s="73">
        <f>IFERROR(up_RadSpec!$L$5*R5,".")*$B$67</f>
        <v>0</v>
      </c>
      <c r="S67" s="73">
        <f>IFERROR(up_RadSpec!$M$5*S5,".")*$B$67</f>
        <v>0</v>
      </c>
      <c r="T67" s="73">
        <f>IFERROR(up_RadSpec!$I$5*T5,".")*$B$67</f>
        <v>0</v>
      </c>
      <c r="U67" s="72">
        <f t="shared" ref="U67:V67" si="98">IFERROR(U5/$B53,0)</f>
        <v>14.545454545454543</v>
      </c>
      <c r="V67" s="72">
        <f t="shared" si="98"/>
        <v>79636.363636363632</v>
      </c>
      <c r="W67" s="72">
        <f t="shared" si="92"/>
        <v>14.54279832658211</v>
      </c>
      <c r="X67" s="73">
        <f>IFERROR(up_RadSpec!$F$5*X5,".")*$B$67</f>
        <v>1.71875</v>
      </c>
      <c r="Y67" s="73">
        <f>IFERROR(up_RadSpec!$H$5*Y5,".")*$B$67</f>
        <v>3.1392694063926945E-4</v>
      </c>
      <c r="Z67" s="73">
        <f t="shared" si="12"/>
        <v>1.7190639269406394</v>
      </c>
    </row>
    <row r="68" spans="1:26" x14ac:dyDescent="0.25">
      <c r="A68" s="71" t="s">
        <v>295</v>
      </c>
      <c r="B68" s="61">
        <v>0.99999979999999999</v>
      </c>
      <c r="C68" s="72">
        <f>IFERROR(C9/$B54,0)</f>
        <v>0.36363643636365089</v>
      </c>
      <c r="D68" s="72">
        <f>IFERROR(D9/$B54,0)</f>
        <v>902.50338939604978</v>
      </c>
      <c r="E68" s="72">
        <f>IFERROR(E9/$B54,0)</f>
        <v>260.02186505370895</v>
      </c>
      <c r="F68" s="72">
        <f t="shared" si="89"/>
        <v>0.36298255819786712</v>
      </c>
      <c r="G68" s="73">
        <f>IFERROR(up_RadSpec!$G$9*G9,".")*$B$68</f>
        <v>68.749986250000006</v>
      </c>
      <c r="H68" s="73">
        <f>IFERROR(up_RadSpec!$F$9*H9,".")*$B$68</f>
        <v>2.7700726993091805E-2</v>
      </c>
      <c r="I68" s="73">
        <f>IFERROR(up_RadSpec!$E$9*I9,".")*$B$68</f>
        <v>9.6145760645306166E-2</v>
      </c>
      <c r="J68" s="73">
        <f t="shared" si="8"/>
        <v>68.873832737638395</v>
      </c>
      <c r="K68" s="72">
        <f t="shared" ref="K68:O68" si="99">IFERROR(K9/$B54,0)</f>
        <v>260.02186505370895</v>
      </c>
      <c r="L68" s="72">
        <f t="shared" si="99"/>
        <v>532.56828833183977</v>
      </c>
      <c r="M68" s="72">
        <f t="shared" si="99"/>
        <v>374.72546918109185</v>
      </c>
      <c r="N68" s="72">
        <f t="shared" si="99"/>
        <v>308.89262376199588</v>
      </c>
      <c r="O68" s="72">
        <f t="shared" si="99"/>
        <v>943.32728410522873</v>
      </c>
      <c r="P68" s="73">
        <f>IFERROR(up_RadSpec!$E$9*P9,".")*$B$68</f>
        <v>9.6145760645306166E-2</v>
      </c>
      <c r="Q68" s="73">
        <f>IFERROR(up_RadSpec!$K$9*Q9,".")*$B$68</f>
        <v>4.6942336875346713E-2</v>
      </c>
      <c r="R68" s="73">
        <f>IFERROR(up_RadSpec!$L$9*R9,".")*$B$68</f>
        <v>6.6715507901381435E-2</v>
      </c>
      <c r="S68" s="73">
        <f>IFERROR(up_RadSpec!$M$9*S9,".")*$B$68</f>
        <v>8.0934273196703765E-2</v>
      </c>
      <c r="T68" s="73">
        <f>IFERROR(up_RadSpec!$I$9*T9,".")*$B$68</f>
        <v>2.6501936731018198E-2</v>
      </c>
      <c r="U68" s="72">
        <f t="shared" ref="U68:V68" si="100">IFERROR(U9/$B54,0)</f>
        <v>2.9090914909092073E-3</v>
      </c>
      <c r="V68" s="72">
        <f t="shared" si="100"/>
        <v>15.927275912727911</v>
      </c>
      <c r="W68" s="72">
        <f t="shared" si="92"/>
        <v>2.9085602470284716E-3</v>
      </c>
      <c r="X68" s="73">
        <f>IFERROR(up_RadSpec!$F$9*X9,".")*$B$68</f>
        <v>8593.7482812500002</v>
      </c>
      <c r="Y68" s="73">
        <f>IFERROR(up_RadSpec!$H$9*Y9,".")*$B$68</f>
        <v>1.5696343892694065</v>
      </c>
      <c r="Z68" s="73">
        <f t="shared" si="12"/>
        <v>8595.3179156392689</v>
      </c>
    </row>
    <row r="69" spans="1:26" x14ac:dyDescent="0.25">
      <c r="A69" s="71" t="s">
        <v>296</v>
      </c>
      <c r="B69" s="61">
        <v>1.9999999999999999E-7</v>
      </c>
      <c r="C69" s="72">
        <f>IFERROR(C24/$B55,0)</f>
        <v>1818181.8181818184</v>
      </c>
      <c r="D69" s="72">
        <f>IFERROR(D24/$B55,0)</f>
        <v>4512516044.47686</v>
      </c>
      <c r="E69" s="72">
        <f>IFERROR(E24/$B55,0)</f>
        <v>2294368113.7790275</v>
      </c>
      <c r="F69" s="72">
        <f t="shared" si="89"/>
        <v>1816011.005805329</v>
      </c>
      <c r="G69" s="73">
        <f>IFERROR(up_RadSpec!$G$24*G24,".")*$B$69</f>
        <v>1.3749999999999999E-5</v>
      </c>
      <c r="H69" s="73">
        <f>IFERROR(up_RadSpec!$F$24*H24,".")*$B$69</f>
        <v>5.5401465066476625E-9</v>
      </c>
      <c r="I69" s="73">
        <f>IFERROR(up_RadSpec!$E$24*I24,".")*$B$69</f>
        <v>1.089624626922782E-8</v>
      </c>
      <c r="J69" s="73">
        <f t="shared" si="8"/>
        <v>1.3766436392775875E-5</v>
      </c>
      <c r="K69" s="72">
        <f t="shared" ref="K69:O69" si="101">IFERROR(K24/$B55,0)</f>
        <v>2294368113.7790275</v>
      </c>
      <c r="L69" s="72">
        <f t="shared" si="101"/>
        <v>4159723721.1310172</v>
      </c>
      <c r="M69" s="72">
        <f t="shared" si="101"/>
        <v>2937033740.1551671</v>
      </c>
      <c r="N69" s="72">
        <f t="shared" si="101"/>
        <v>2452613601.3662963</v>
      </c>
      <c r="O69" s="72">
        <f t="shared" si="101"/>
        <v>6913486513.4865122</v>
      </c>
      <c r="P69" s="73">
        <f>IFERROR(up_RadSpec!$E$24*P24,".")*$B$69</f>
        <v>1.089624626922782E-8</v>
      </c>
      <c r="Q69" s="73">
        <f>IFERROR(up_RadSpec!$K$24*Q24,".")*$B$69</f>
        <v>6.0100145288501442E-9</v>
      </c>
      <c r="R69" s="73">
        <f>IFERROR(up_RadSpec!$L$24*R24,".")*$B$69</f>
        <v>8.5119893783308114E-9</v>
      </c>
      <c r="S69" s="73">
        <f>IFERROR(up_RadSpec!$M$24*S24,".")*$B$69</f>
        <v>1.0193207762557076E-8</v>
      </c>
      <c r="T69" s="73">
        <f>IFERROR(up_RadSpec!$I$24*T24,".")*$B$69</f>
        <v>3.6161204554650027E-9</v>
      </c>
      <c r="U69" s="72">
        <f t="shared" ref="U69:V69" si="102">IFERROR(U24/$B55,0)</f>
        <v>14545.454545454546</v>
      </c>
      <c r="V69" s="72">
        <f t="shared" si="102"/>
        <v>79636363.63636364</v>
      </c>
      <c r="W69" s="72">
        <f t="shared" si="92"/>
        <v>14542.798326582111</v>
      </c>
      <c r="X69" s="73">
        <f>IFERROR(up_RadSpec!$F$24*X24,".")*$B$69</f>
        <v>1.71875E-3</v>
      </c>
      <c r="Y69" s="73">
        <f>IFERROR(up_RadSpec!$H$24*Y24,".")*$B$69</f>
        <v>3.1392694063926939E-7</v>
      </c>
      <c r="Z69" s="73">
        <f t="shared" si="12"/>
        <v>1.7190639269406393E-3</v>
      </c>
    </row>
    <row r="70" spans="1:26" x14ac:dyDescent="0.25">
      <c r="A70" s="71" t="s">
        <v>297</v>
      </c>
      <c r="B70" s="61">
        <v>0.99979000004200003</v>
      </c>
      <c r="C70" s="72">
        <f>IFERROR(C20/$B56,0)</f>
        <v>0.36371274329718012</v>
      </c>
      <c r="D70" s="72">
        <f>IFERROR(D20/$B56,0)</f>
        <v>902.69277434007017</v>
      </c>
      <c r="E70" s="72">
        <f>IFERROR(E20/$B56,0)</f>
        <v>359.46960422736817</v>
      </c>
      <c r="F70" s="72">
        <f t="shared" si="89"/>
        <v>0.36319891720506609</v>
      </c>
      <c r="G70" s="73">
        <f>IFERROR(up_RadSpec!$G$20*G20,".")*$B$70</f>
        <v>68.735562502887504</v>
      </c>
      <c r="H70" s="73">
        <f>IFERROR(up_RadSpec!$F$20*H20,".")*$B$70</f>
        <v>2.7694915380569764E-2</v>
      </c>
      <c r="I70" s="73">
        <f>IFERROR(up_RadSpec!$E$20*I20,".")*$B$70</f>
        <v>6.9546909407637289E-2</v>
      </c>
      <c r="J70" s="73">
        <f t="shared" si="8"/>
        <v>68.832804327675703</v>
      </c>
      <c r="K70" s="72">
        <f t="shared" ref="K70:O70" si="103">IFERROR(K20/$B56,0)</f>
        <v>359.46960422736817</v>
      </c>
      <c r="L70" s="72">
        <f t="shared" si="103"/>
        <v>708.90810480460334</v>
      </c>
      <c r="M70" s="72">
        <f t="shared" si="103"/>
        <v>496.00825761736326</v>
      </c>
      <c r="N70" s="72">
        <f t="shared" si="103"/>
        <v>416.48674918735929</v>
      </c>
      <c r="O70" s="72">
        <f t="shared" si="103"/>
        <v>1207.9522776261756</v>
      </c>
      <c r="P70" s="73">
        <f>IFERROR(up_RadSpec!$E$20*P20,".")*$B$70</f>
        <v>6.9546909407637289E-2</v>
      </c>
      <c r="Q70" s="73">
        <f>IFERROR(up_RadSpec!$K$20*Q20,".")*$B$70</f>
        <v>3.5265501735081396E-2</v>
      </c>
      <c r="R70" s="73">
        <f>IFERROR(up_RadSpec!$L$20*R20,".")*$B$70</f>
        <v>5.0402386686243042E-2</v>
      </c>
      <c r="S70" s="73">
        <f>IFERROR(up_RadSpec!$M$20*S20,".")*$B$70</f>
        <v>6.0025919309028432E-2</v>
      </c>
      <c r="T70" s="73">
        <f>IFERROR(up_RadSpec!$I$20*T20,".")*$B$70</f>
        <v>2.0696181846793733E-2</v>
      </c>
      <c r="U70" s="72">
        <f t="shared" ref="U70:V70" si="104">IFERROR(U20/$B56,0)</f>
        <v>2.9097019463774406E-3</v>
      </c>
      <c r="V70" s="72">
        <f t="shared" si="104"/>
        <v>15.930618156416489</v>
      </c>
      <c r="W70" s="72">
        <f t="shared" si="92"/>
        <v>2.909170591018351E-3</v>
      </c>
      <c r="X70" s="73">
        <f>IFERROR(up_RadSpec!$F$20*X20,".")*$B$70</f>
        <v>8591.9453128609384</v>
      </c>
      <c r="Y70" s="73">
        <f>IFERROR(up_RadSpec!$H$20*Y20,".")*$B$70</f>
        <v>1.5693050799746007</v>
      </c>
      <c r="Z70" s="73">
        <f t="shared" si="12"/>
        <v>8593.514617940913</v>
      </c>
    </row>
    <row r="71" spans="1:26" x14ac:dyDescent="0.25">
      <c r="A71" s="71" t="s">
        <v>298</v>
      </c>
      <c r="B71" s="61">
        <v>2.0999995799999999E-4</v>
      </c>
      <c r="C71" s="72">
        <f>IFERROR(C29/$B57,0)</f>
        <v>1731.6020779221474</v>
      </c>
      <c r="D71" s="72">
        <f>IFERROR(D29/$B57,0)</f>
        <v>4297635.1876002373</v>
      </c>
      <c r="E71" s="72">
        <f>IFERROR(E29/$B57,0)</f>
        <v>1346959.3212689497</v>
      </c>
      <c r="F71" s="72">
        <f t="shared" si="89"/>
        <v>1728.6832248250482</v>
      </c>
      <c r="G71" s="73">
        <f>IFERROR(up_RadSpec!$G$29*G29,".")*$B$71</f>
        <v>1.4437497112499999E-2</v>
      </c>
      <c r="H71" s="73">
        <f>IFERROR(up_RadSpec!$F$29*H29,".")*$B$71</f>
        <v>5.8171526685492786E-6</v>
      </c>
      <c r="I71" s="73">
        <f>IFERROR(up_RadSpec!$E$29*I29,".")*$B$71</f>
        <v>1.8560322947576384E-5</v>
      </c>
      <c r="J71" s="73">
        <f t="shared" si="8"/>
        <v>1.4461874588116125E-2</v>
      </c>
      <c r="K71" s="72">
        <f t="shared" ref="K71:O71" si="105">IFERROR(K29/$B57,0)</f>
        <v>1346959.3212689497</v>
      </c>
      <c r="L71" s="72">
        <f t="shared" si="105"/>
        <v>2687810.9727410492</v>
      </c>
      <c r="M71" s="72">
        <f t="shared" si="105"/>
        <v>1914785.105623517</v>
      </c>
      <c r="N71" s="72">
        <f t="shared" si="105"/>
        <v>1624232.093078186</v>
      </c>
      <c r="O71" s="72">
        <f t="shared" si="105"/>
        <v>4826447.2462811852</v>
      </c>
      <c r="P71" s="73">
        <f>IFERROR(up_RadSpec!$E$29*P29,".")*$B$71</f>
        <v>1.8560322947576384E-5</v>
      </c>
      <c r="Q71" s="73">
        <f>IFERROR(up_RadSpec!$K$29*Q29,".")*$B$71</f>
        <v>9.3012493265122775E-6</v>
      </c>
      <c r="R71" s="73">
        <f>IFERROR(up_RadSpec!$L$29*R29,".")*$B$71</f>
        <v>1.3056295417474107E-5</v>
      </c>
      <c r="S71" s="73">
        <f>IFERROR(up_RadSpec!$M$29*S29,".")*$B$71</f>
        <v>1.5391888946499574E-5</v>
      </c>
      <c r="T71" s="73">
        <f>IFERROR(up_RadSpec!$I$29*T29,".")*$B$71</f>
        <v>5.1797934845890407E-6</v>
      </c>
      <c r="U71" s="72">
        <f t="shared" ref="U71:V71" si="106">IFERROR(U29/$B57,0)</f>
        <v>13.852816623377178</v>
      </c>
      <c r="V71" s="72">
        <f t="shared" si="106"/>
        <v>75844.17101299006</v>
      </c>
      <c r="W71" s="72">
        <f t="shared" si="92"/>
        <v>13.850286890611768</v>
      </c>
      <c r="X71" s="73">
        <f>IFERROR(up_RadSpec!$F$29*X29,".")*$B$71</f>
        <v>1.8046871390624999</v>
      </c>
      <c r="Y71" s="73">
        <f>IFERROR(up_RadSpec!$H$29*Y29,".")*$B$71</f>
        <v>3.2962322174657534E-4</v>
      </c>
      <c r="Z71" s="73">
        <f t="shared" si="12"/>
        <v>1.8050167622842466</v>
      </c>
    </row>
    <row r="72" spans="1:26" x14ac:dyDescent="0.25">
      <c r="A72" s="71" t="s">
        <v>299</v>
      </c>
      <c r="B72" s="61">
        <v>1</v>
      </c>
      <c r="C72" s="72">
        <f>IFERROR(C16/$B58,0)</f>
        <v>0.36363636363636365</v>
      </c>
      <c r="D72" s="72">
        <f>IFERROR(D16/$B58,0)</f>
        <v>902.50320889537193</v>
      </c>
      <c r="E72" s="72">
        <f>IFERROR(E16/$B58,0)</f>
        <v>7649462.0302510569</v>
      </c>
      <c r="F72" s="72">
        <f t="shared" si="89"/>
        <v>0.36348988910319158</v>
      </c>
      <c r="G72" s="73">
        <f>IFERROR(up_RadSpec!$G$16*G16,".")*$B$72</f>
        <v>68.75</v>
      </c>
      <c r="H72" s="73">
        <f>IFERROR(up_RadSpec!$F$16*H16,".")*$B$72</f>
        <v>2.7700732533238313E-2</v>
      </c>
      <c r="I72" s="73">
        <f>IFERROR(up_RadSpec!$E$16*I16,".")*$B$72</f>
        <v>3.2682036855838209E-6</v>
      </c>
      <c r="J72" s="73">
        <f t="shared" si="8"/>
        <v>68.777704000736918</v>
      </c>
      <c r="K72" s="72">
        <f t="shared" ref="K72:O72" si="107">IFERROR(K16/$B58,0)</f>
        <v>7649462.0302510569</v>
      </c>
      <c r="L72" s="72">
        <f t="shared" si="107"/>
        <v>13623429.416112348</v>
      </c>
      <c r="M72" s="72">
        <f t="shared" si="107"/>
        <v>8184138.0561977783</v>
      </c>
      <c r="N72" s="72">
        <f t="shared" si="107"/>
        <v>8226424.938046176</v>
      </c>
      <c r="O72" s="72">
        <f t="shared" si="107"/>
        <v>318545454.54545456</v>
      </c>
      <c r="P72" s="73">
        <f>IFERROR(up_RadSpec!$E$16*P16,".")*$B$72</f>
        <v>3.2682036855838209E-6</v>
      </c>
      <c r="Q72" s="73">
        <f>IFERROR(up_RadSpec!$K$16*Q16,".")*$B$72</f>
        <v>1.8350739183507384E-6</v>
      </c>
      <c r="R72" s="73">
        <f>IFERROR(up_RadSpec!$L$16*R16,".")*$B$72</f>
        <v>3.0546894282981598E-6</v>
      </c>
      <c r="S72" s="73">
        <f>IFERROR(up_RadSpec!$M$16*S16,".")*$B$72</f>
        <v>3.0389871892440366E-6</v>
      </c>
      <c r="T72" s="73">
        <f>IFERROR(up_RadSpec!$I$16*T16,".")*$B$72</f>
        <v>7.8481735159817348E-8</v>
      </c>
      <c r="U72" s="72">
        <f t="shared" ref="U72:V72" si="108">IFERROR(U16/$B58,0)</f>
        <v>2.9090909090909089E-3</v>
      </c>
      <c r="V72" s="72">
        <f t="shared" si="108"/>
        <v>15.927272727272728</v>
      </c>
      <c r="W72" s="72">
        <f t="shared" si="92"/>
        <v>2.908559665316422E-3</v>
      </c>
      <c r="X72" s="73">
        <f>IFERROR(up_RadSpec!$F$16*X16,".")*$B$72</f>
        <v>8593.75</v>
      </c>
      <c r="Y72" s="73">
        <f>IFERROR(up_RadSpec!$H$16*Y16,".")*$B$72</f>
        <v>1.5696347031963471</v>
      </c>
      <c r="Z72" s="73">
        <f t="shared" si="12"/>
        <v>8595.3196347031972</v>
      </c>
    </row>
    <row r="73" spans="1:26" x14ac:dyDescent="0.25">
      <c r="A73" s="71" t="s">
        <v>300</v>
      </c>
      <c r="B73" s="61">
        <v>1</v>
      </c>
      <c r="C73" s="72">
        <f>IFERROR(C7/$B59,0)</f>
        <v>0.36363636363636365</v>
      </c>
      <c r="D73" s="72">
        <f>IFERROR(D7/$B59,0)</f>
        <v>902.50320889537193</v>
      </c>
      <c r="E73" s="72">
        <f>IFERROR(E7/$B59,0)</f>
        <v>918.4339747843394</v>
      </c>
      <c r="F73" s="72">
        <f t="shared" si="89"/>
        <v>0.36334610437670289</v>
      </c>
      <c r="G73" s="73">
        <f>IFERROR(up_RadSpec!$G$7*G7,".")*$B$73</f>
        <v>68.75</v>
      </c>
      <c r="H73" s="73">
        <f>IFERROR(up_RadSpec!$F$7*H7,".")*$B$73</f>
        <v>2.7700732533238313E-2</v>
      </c>
      <c r="I73" s="73">
        <f>IFERROR(up_RadSpec!$E$7*I7,".")*$B$73</f>
        <v>2.7220247384544254E-2</v>
      </c>
      <c r="J73" s="73">
        <f t="shared" si="8"/>
        <v>68.804920979917782</v>
      </c>
      <c r="K73" s="72">
        <f t="shared" ref="K73:O73" si="109">IFERROR(K7/$B59,0)</f>
        <v>918.4339747843394</v>
      </c>
      <c r="L73" s="72">
        <f t="shared" si="109"/>
        <v>1461.1153552330034</v>
      </c>
      <c r="M73" s="72">
        <f t="shared" si="109"/>
        <v>1070.4545454545457</v>
      </c>
      <c r="N73" s="72">
        <f t="shared" si="109"/>
        <v>984.71359678034878</v>
      </c>
      <c r="O73" s="72">
        <f t="shared" si="109"/>
        <v>2500.4236405305915</v>
      </c>
      <c r="P73" s="73">
        <f>IFERROR(up_RadSpec!$E$7*P7,".")*$B$73</f>
        <v>2.7220247384544254E-2</v>
      </c>
      <c r="Q73" s="73">
        <f>IFERROR(up_RadSpec!$K$7*Q7,".")*$B$73</f>
        <v>1.7110216459270095E-2</v>
      </c>
      <c r="R73" s="73">
        <f>IFERROR(up_RadSpec!$L$7*R7,".")*$B$73</f>
        <v>2.3354564755838639E-2</v>
      </c>
      <c r="S73" s="73">
        <f>IFERROR(up_RadSpec!$M$7*S7,".")*$B$73</f>
        <v>2.5388092620779082E-2</v>
      </c>
      <c r="T73" s="73">
        <f>IFERROR(up_RadSpec!$I$7*T7,".")*$B$73</f>
        <v>9.9983057249830604E-3</v>
      </c>
      <c r="U73" s="72">
        <f t="shared" ref="U73:V73" si="110">IFERROR(U7/$B59,0)</f>
        <v>2.9090909090909089E-3</v>
      </c>
      <c r="V73" s="72">
        <f t="shared" si="110"/>
        <v>15.927272727272728</v>
      </c>
      <c r="W73" s="72">
        <f t="shared" si="92"/>
        <v>2.908559665316422E-3</v>
      </c>
      <c r="X73" s="73">
        <f>IFERROR(up_RadSpec!$F$7*X7,".")*$B$73</f>
        <v>8593.75</v>
      </c>
      <c r="Y73" s="73">
        <f>IFERROR(up_RadSpec!$H$7*Y7,".")*$B$73</f>
        <v>1.5696347031963471</v>
      </c>
      <c r="Z73" s="73">
        <f t="shared" si="12"/>
        <v>8595.3196347031972</v>
      </c>
    </row>
    <row r="74" spans="1:26" x14ac:dyDescent="0.25">
      <c r="A74" s="71" t="s">
        <v>301</v>
      </c>
      <c r="B74" s="61">
        <v>1.9000000000000001E-8</v>
      </c>
      <c r="C74" s="72">
        <f>IFERROR(C12/$B60,0)</f>
        <v>19138755.980861243</v>
      </c>
      <c r="D74" s="72">
        <f>IFERROR(D12/$B60,0)</f>
        <v>47500168889.230095</v>
      </c>
      <c r="E74" s="72">
        <f>IFERROR(E12/$B60,0)</f>
        <v>37516872799.494446</v>
      </c>
      <c r="F74" s="72">
        <f t="shared" si="89"/>
        <v>19121297.145883542</v>
      </c>
      <c r="G74" s="73">
        <f>IFERROR(up_RadSpec!$G$12*G12,".")*$B$74</f>
        <v>1.3062500000000002E-6</v>
      </c>
      <c r="H74" s="73">
        <f>IFERROR(up_RadSpec!$F$12*H12,".")*$B$74</f>
        <v>5.2631391813152804E-10</v>
      </c>
      <c r="I74" s="73">
        <f>IFERROR(up_RadSpec!$E$12*I12,".")*$B$74</f>
        <v>6.6636684069086066E-10</v>
      </c>
      <c r="J74" s="73">
        <f t="shared" si="8"/>
        <v>1.3074426807588225E-6</v>
      </c>
      <c r="K74" s="72">
        <f t="shared" ref="K74:O74" si="111">IFERROR(K12/$B60,0)</f>
        <v>37516872799.494446</v>
      </c>
      <c r="L74" s="72">
        <f t="shared" si="111"/>
        <v>67307676010.623619</v>
      </c>
      <c r="M74" s="72">
        <f t="shared" si="111"/>
        <v>48803963634.823593</v>
      </c>
      <c r="N74" s="72">
        <f t="shared" si="111"/>
        <v>43100706650.789009</v>
      </c>
      <c r="O74" s="72">
        <f t="shared" si="111"/>
        <v>116189825212.38158</v>
      </c>
      <c r="P74" s="73">
        <f>IFERROR(up_RadSpec!$E$12*P12,".")*$B$74</f>
        <v>6.6636684069086066E-10</v>
      </c>
      <c r="Q74" s="73">
        <f>IFERROR(up_RadSpec!$K$12*Q12,".")*$B$74</f>
        <v>3.7142866136180497E-10</v>
      </c>
      <c r="R74" s="73">
        <f>IFERROR(up_RadSpec!$L$12*R12,".")*$B$74</f>
        <v>5.1225347570256548E-10</v>
      </c>
      <c r="S74" s="73">
        <f>IFERROR(up_RadSpec!$M$12*S12,".")*$B$74</f>
        <v>5.8003689365362998E-10</v>
      </c>
      <c r="T74" s="73">
        <f>IFERROR(up_RadSpec!$I$12*T12,".")*$B$74</f>
        <v>2.1516513992772502E-10</v>
      </c>
      <c r="U74" s="72">
        <f t="shared" ref="U74:V74" si="112">IFERROR(U12/$B60,0)</f>
        <v>153110.04784688994</v>
      </c>
      <c r="V74" s="72">
        <f t="shared" si="112"/>
        <v>838277511.96172249</v>
      </c>
      <c r="W74" s="72">
        <f t="shared" si="92"/>
        <v>153082.08764823273</v>
      </c>
      <c r="X74" s="73">
        <f>IFERROR(up_RadSpec!$F$12*X12,".")*$B$74</f>
        <v>1.6328125000000001E-4</v>
      </c>
      <c r="Y74" s="73">
        <f>IFERROR(up_RadSpec!$H$12*Y12,".")*$B$74</f>
        <v>2.9823059360730597E-8</v>
      </c>
      <c r="Z74" s="73">
        <f t="shared" si="12"/>
        <v>1.6331107305936075E-4</v>
      </c>
    </row>
    <row r="75" spans="1:26" x14ac:dyDescent="0.25">
      <c r="A75" s="71" t="s">
        <v>302</v>
      </c>
      <c r="B75" s="61">
        <v>1</v>
      </c>
      <c r="C75" s="72">
        <f>IFERROR(C18/$B61,0)</f>
        <v>0.36363636363636365</v>
      </c>
      <c r="D75" s="72">
        <f>IFERROR(D18/$B61,0)</f>
        <v>902.50320889537193</v>
      </c>
      <c r="E75" s="72">
        <f>IFERROR(E18/$B61,0)</f>
        <v>358.19104981705613</v>
      </c>
      <c r="F75" s="72">
        <f t="shared" si="89"/>
        <v>0.36312141316916596</v>
      </c>
      <c r="G75" s="73">
        <f>IFERROR(up_RadSpec!$G$18*G18,".")*$B$75</f>
        <v>68.75</v>
      </c>
      <c r="H75" s="73">
        <f>IFERROR(up_RadSpec!$F$18*H18,".")*$B$75</f>
        <v>2.7700732533238313E-2</v>
      </c>
      <c r="I75" s="73">
        <f>IFERROR(up_RadSpec!$E$18*I18,".")*$B$75</f>
        <v>6.9795155442238438E-2</v>
      </c>
      <c r="J75" s="73">
        <f t="shared" si="8"/>
        <v>68.847495887975469</v>
      </c>
      <c r="K75" s="72">
        <f t="shared" ref="K75:O75" si="113">IFERROR(K18/$B61,0)</f>
        <v>358.19104981705613</v>
      </c>
      <c r="L75" s="72">
        <f t="shared" si="113"/>
        <v>708.75611640484192</v>
      </c>
      <c r="M75" s="72">
        <f t="shared" si="113"/>
        <v>496.33877043552508</v>
      </c>
      <c r="N75" s="72">
        <f t="shared" si="113"/>
        <v>411.22563526890514</v>
      </c>
      <c r="O75" s="72">
        <f t="shared" si="113"/>
        <v>1204.7552447552446</v>
      </c>
      <c r="P75" s="73">
        <f>IFERROR(up_RadSpec!$E$18*P18,".")*$B$75</f>
        <v>6.9795155442238438E-2</v>
      </c>
      <c r="Q75" s="73">
        <f>IFERROR(up_RadSpec!$K$18*Q18,".")*$B$75</f>
        <v>3.5273064205515785E-2</v>
      </c>
      <c r="R75" s="73">
        <f>IFERROR(up_RadSpec!$L$18*R18,".")*$B$75</f>
        <v>5.0368823652569228E-2</v>
      </c>
      <c r="S75" s="73">
        <f>IFERROR(up_RadSpec!$M$18*S18,".")*$B$75</f>
        <v>6.0793875322612649E-2</v>
      </c>
      <c r="T75" s="73">
        <f>IFERROR(up_RadSpec!$I$18*T18,".")*$B$75</f>
        <v>2.0751102855816116E-2</v>
      </c>
      <c r="U75" s="72">
        <f t="shared" ref="U75:V75" si="114">IFERROR(U18/$B61,0)</f>
        <v>2.9090909090909089E-3</v>
      </c>
      <c r="V75" s="72">
        <f t="shared" si="114"/>
        <v>15.927272727272728</v>
      </c>
      <c r="W75" s="72">
        <f t="shared" si="92"/>
        <v>2.908559665316422E-3</v>
      </c>
      <c r="X75" s="73">
        <f>IFERROR(up_RadSpec!$F$18*X18,".")*$B$75</f>
        <v>8593.75</v>
      </c>
      <c r="Y75" s="73">
        <f>IFERROR(up_RadSpec!$H$18*Y18,".")*$B$75</f>
        <v>1.5696347031963471</v>
      </c>
      <c r="Z75" s="73">
        <f t="shared" si="12"/>
        <v>8595.3196347031972</v>
      </c>
    </row>
    <row r="76" spans="1:26" x14ac:dyDescent="0.25">
      <c r="A76" s="71" t="s">
        <v>303</v>
      </c>
      <c r="B76" s="61">
        <v>1.339E-6</v>
      </c>
      <c r="C76" s="72">
        <f>IFERROR(C27/$B62,0)</f>
        <v>271573.08710706769</v>
      </c>
      <c r="D76" s="72">
        <f>IFERROR(D27/$B62,0)</f>
        <v>674012852.05031514</v>
      </c>
      <c r="E76" s="72">
        <f>IFERROR(E27/$B62,0)</f>
        <v>439010035.30817378</v>
      </c>
      <c r="F76" s="72">
        <f t="shared" si="89"/>
        <v>271295.95202094049</v>
      </c>
      <c r="G76" s="73">
        <f>IFERROR(up_RadSpec!$G$27*G27,".")*$B$76</f>
        <v>9.2056250000000005E-5</v>
      </c>
      <c r="H76" s="73">
        <f>IFERROR(up_RadSpec!$F$27*H27,".")*$B$76</f>
        <v>3.7091280862006102E-8</v>
      </c>
      <c r="I76" s="73">
        <f>IFERROR(up_RadSpec!$E$27*I27,".")*$B$76</f>
        <v>5.6946306437962506E-8</v>
      </c>
      <c r="J76" s="73">
        <f t="shared" si="8"/>
        <v>9.2150287587299979E-5</v>
      </c>
      <c r="K76" s="72">
        <f t="shared" ref="K76:O76" si="115">IFERROR(K27/$B62,0)</f>
        <v>439010035.30817378</v>
      </c>
      <c r="L76" s="72">
        <f t="shared" si="115"/>
        <v>1302178659.358016</v>
      </c>
      <c r="M76" s="72">
        <f t="shared" si="115"/>
        <v>798333437.34491134</v>
      </c>
      <c r="N76" s="72">
        <f t="shared" si="115"/>
        <v>580756734.1122725</v>
      </c>
      <c r="O76" s="72">
        <f t="shared" si="115"/>
        <v>4073191979.429183</v>
      </c>
      <c r="P76" s="73">
        <f>IFERROR(up_RadSpec!$E$27*P27,".")*$B$76</f>
        <v>5.6946306437962506E-8</v>
      </c>
      <c r="Q76" s="73">
        <f>IFERROR(up_RadSpec!$K$27*Q27,".")*$B$76</f>
        <v>1.9198594463470308E-8</v>
      </c>
      <c r="R76" s="73">
        <f>IFERROR(up_RadSpec!$L$27*R27,".")*$B$76</f>
        <v>3.1315236003573555E-8</v>
      </c>
      <c r="S76" s="73">
        <f>IFERROR(up_RadSpec!$M$27*S27,".")*$B$76</f>
        <v>4.3047283882492144E-8</v>
      </c>
      <c r="T76" s="73">
        <f>IFERROR(up_RadSpec!$I$27*T27,".")*$B$76</f>
        <v>6.1376925335848031E-9</v>
      </c>
      <c r="U76" s="72">
        <f t="shared" ref="U76:V76" si="116">IFERROR(U27/$B62,0)</f>
        <v>2172.5846968565415</v>
      </c>
      <c r="V76" s="72">
        <f t="shared" si="116"/>
        <v>11894901.215289565</v>
      </c>
      <c r="W76" s="72">
        <f t="shared" si="92"/>
        <v>2172.1879501989711</v>
      </c>
      <c r="X76" s="73">
        <f>IFERROR(up_RadSpec!$F$27*X27,".")*$B$76</f>
        <v>1.1507031250000001E-2</v>
      </c>
      <c r="Y76" s="73">
        <f>IFERROR(up_RadSpec!$H$27*Y27,".")*$B$76</f>
        <v>2.1017408675799087E-6</v>
      </c>
      <c r="Z76" s="73">
        <f t="shared" si="12"/>
        <v>1.1509132990867581E-2</v>
      </c>
    </row>
  </sheetData>
  <sheetProtection algorithmName="SHA-512" hashValue="kZcxDZx23g3uxzOrEbT8nY1u59M0HVkUC73DEYFJewjPbutbKlujcta6oZP0kjtlwPrpovNm0n0yylRKDRgZOA==" saltValue="3Id1BRkwoRQ0UdsY5n/ePg==" spinCount="100000" sheet="1" objects="1" scenarios="1" formatColumns="0" formatRows="0" autoFilter="0"/>
  <autoFilter ref="A1:Z76"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tint="-0.499984740745262"/>
  </sheetPr>
  <dimension ref="A1:AH76"/>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0" width="14.28515625" style="2" bestFit="1" customWidth="1"/>
    <col min="11" max="11" width="18.28515625" style="2" bestFit="1" customWidth="1"/>
    <col min="12" max="12" width="18.42578125" style="2" bestFit="1" customWidth="1"/>
    <col min="13" max="13" width="18.140625" style="2" bestFit="1" customWidth="1"/>
    <col min="14" max="14" width="17.85546875" style="2" bestFit="1" customWidth="1"/>
    <col min="15" max="17" width="17.7109375" style="2" bestFit="1" customWidth="1"/>
    <col min="18" max="18" width="18.140625" style="2" bestFit="1" customWidth="1"/>
    <col min="19" max="19" width="13.5703125" style="2" bestFit="1" customWidth="1"/>
    <col min="20" max="21" width="15.42578125" style="2" bestFit="1" customWidth="1"/>
    <col min="22" max="22" width="16.42578125" style="2" bestFit="1" customWidth="1"/>
    <col min="23" max="23" width="13.85546875" style="2" bestFit="1" customWidth="1"/>
    <col min="24" max="24" width="13.140625" style="2" bestFit="1" customWidth="1"/>
    <col min="25" max="26" width="14.85546875" style="2" bestFit="1" customWidth="1"/>
    <col min="27" max="27" width="16" style="2" bestFit="1" customWidth="1"/>
    <col min="28" max="28" width="13.5703125" style="2" bestFit="1" customWidth="1"/>
    <col min="29" max="29" width="13.85546875" style="2" bestFit="1" customWidth="1"/>
    <col min="30" max="30" width="14.140625" style="2" bestFit="1" customWidth="1"/>
    <col min="31" max="31" width="13.28515625" style="2" bestFit="1" customWidth="1"/>
    <col min="32" max="32" width="13.42578125" style="2" bestFit="1" customWidth="1"/>
    <col min="33" max="33" width="13.85546875" style="2" bestFit="1" customWidth="1"/>
    <col min="34" max="34" width="13.7109375" style="2" bestFit="1" customWidth="1"/>
    <col min="35" max="16384" width="9.140625" style="2"/>
  </cols>
  <sheetData>
    <row r="1" spans="1:34" x14ac:dyDescent="0.25">
      <c r="A1" s="57" t="s">
        <v>39</v>
      </c>
      <c r="B1" s="57" t="s">
        <v>260</v>
      </c>
      <c r="C1" s="58" t="s">
        <v>397</v>
      </c>
      <c r="D1" s="58" t="s">
        <v>398</v>
      </c>
      <c r="E1" s="58" t="s">
        <v>399</v>
      </c>
      <c r="F1" s="58" t="s">
        <v>400</v>
      </c>
      <c r="G1" s="59" t="s">
        <v>351</v>
      </c>
      <c r="H1" s="59" t="s">
        <v>352</v>
      </c>
      <c r="I1" s="59" t="s">
        <v>353</v>
      </c>
      <c r="J1" s="60" t="s">
        <v>383</v>
      </c>
      <c r="K1" s="58" t="s">
        <v>410</v>
      </c>
      <c r="L1" s="58" t="s">
        <v>411</v>
      </c>
      <c r="M1" s="58" t="s">
        <v>412</v>
      </c>
      <c r="N1" s="58" t="s">
        <v>413</v>
      </c>
      <c r="O1" s="59" t="s">
        <v>358</v>
      </c>
      <c r="P1" s="59" t="s">
        <v>359</v>
      </c>
      <c r="Q1" s="59" t="s">
        <v>360</v>
      </c>
      <c r="R1" s="60" t="s">
        <v>387</v>
      </c>
      <c r="S1" s="58" t="s">
        <v>401</v>
      </c>
      <c r="T1" s="61" t="s">
        <v>402</v>
      </c>
      <c r="U1" s="61" t="s">
        <v>403</v>
      </c>
      <c r="V1" s="61" t="s">
        <v>404</v>
      </c>
      <c r="W1" s="61" t="s">
        <v>405</v>
      </c>
      <c r="X1" s="62" t="s">
        <v>361</v>
      </c>
      <c r="Y1" s="62" t="s">
        <v>362</v>
      </c>
      <c r="Z1" s="62" t="s">
        <v>363</v>
      </c>
      <c r="AA1" s="62" t="s">
        <v>364</v>
      </c>
      <c r="AB1" s="62" t="s">
        <v>365</v>
      </c>
      <c r="AC1" s="61" t="s">
        <v>406</v>
      </c>
      <c r="AD1" s="61" t="s">
        <v>407</v>
      </c>
      <c r="AE1" s="61" t="s">
        <v>408</v>
      </c>
      <c r="AF1" s="62" t="s">
        <v>366</v>
      </c>
      <c r="AG1" s="62" t="s">
        <v>367</v>
      </c>
      <c r="AH1" s="63" t="s">
        <v>395</v>
      </c>
    </row>
    <row r="2" spans="1:34" x14ac:dyDescent="0.25">
      <c r="A2" s="64" t="s">
        <v>0</v>
      </c>
      <c r="B2" s="61" t="s">
        <v>274</v>
      </c>
      <c r="C2" s="58">
        <f>IFERROR((s_DL/(up_RadSpec!G2*s_EF_cw*s_ED_con*s_IRS_cw*(1/1000)))*1,".")</f>
        <v>0.26666666666666666</v>
      </c>
      <c r="D2" s="58">
        <f>IFERROR(IF(A2="H-3",(s_DL/(up_RadSpec!F2*s_EF_cw*s_ED_con*s_ET_cw_o*(1/24)*s_IRA_cw*(1/17)*1000))*1,(s_DL/(up_RadSpec!F2*s_EF_cw*s_ED_con*s_ET_cw_o*(1/24)*s_IRA_cw*(1/s_PEFsc)*1000))*1),".")</f>
        <v>1.0847401267796353</v>
      </c>
      <c r="E2" s="58">
        <f>IFERROR((s_DL/(up_RadSpec!E2*s_EF_cw*(1/365)*s_ED_con*up_RadSpec!O2*s_ET_cw_o*(1/24)*up_RadSpec!T2))*1,".")</f>
        <v>1240.0120300751878</v>
      </c>
      <c r="F2" s="58">
        <f t="shared" ref="F2:F30"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0.2140096616854123</v>
      </c>
      <c r="G2" s="65">
        <f t="shared" ref="G2:G30" si="1">s_C*s_EF_cw*s_ED_con*s_IRS_cw*(1/1000)*1</f>
        <v>18.75</v>
      </c>
      <c r="H2" s="65">
        <f t="shared" ref="H2:H30" si="2">s_C*s_EF_cw*s_ED_con*(s_ET_cw_i+s_ET_cw_o)*(1/24)*s_IRA_cw*(1/s_PEFsc)*1000*1</f>
        <v>4.6093989487085221</v>
      </c>
      <c r="I2" s="65">
        <f>s_C*s_EF_cw*(1/365)*s_ED_con*(s_ET_cw_i+s_ET_cw_o)*(1/24)*up_RadSpec!T2*up_RadSpec!O2*1</f>
        <v>4.0322189452442854E-3</v>
      </c>
      <c r="J2" s="58"/>
      <c r="K2" s="58">
        <f>IFERROR((s_DL/(up_RadSpec!G2*s_EF_cw*s_ED_con*s_IRS_cw*(1/1000)))*1,".")</f>
        <v>0.26666666666666666</v>
      </c>
      <c r="L2" s="58">
        <f>IFERROR(IF(A2="H-3",(s_DL/(up_RadSpec!F2*s_EF_cw*s_ED_con*s_ET_cw_o*(1/24)*s_IRA_cw*(1/17)*1000))*1,(s_DL/(up_RadSpec!F2*s_EF_cw*s_ED_con*s_ET_cw_o*(1/24)*s_IRA_cw*(1/s_PEF__sc)*1000))*1),".")</f>
        <v>6.8223610179066441</v>
      </c>
      <c r="M2" s="58">
        <f>IFERROR((s_DL/(up_RadSpec!E2*s_EF_cw*(1/365)*s_ED_con*up_RadSpec!O2*s_ET_cw_o*(1/24)*up_RadSpec!T2))*1,".")</f>
        <v>1240.0120300751878</v>
      </c>
      <c r="N2" s="58">
        <f t="shared" ref="N2" si="3">(IF(AND(ISNUMBER(K2),ISNUMBER(L2),ISNUMBER(M2)),1/((1/K2)+(1/L2)+(1/M2)),IF(AND(ISNUMBER(K2),ISNUMBER(L2),NOT(ISNUMBER(M2))), 1/((1/K2)+(1/L2)),IF(AND(ISNUMBER(K2),NOT(ISNUMBER(L2)),ISNUMBER(M2)),1/((1/K2)+(1/M2)),IF(AND(NOT(ISNUMBER(K2)),ISNUMBER(L2),ISNUMBER(M2)),1/((1/L2)+(1/M2)),IF(AND(ISNUMBER(K2),NOT(ISNUMBER(L2)),NOT(ISNUMBER(M2))),1/((1/K2)),IF(AND(NOT(ISNUMBER(K2)),NOT(ISNUMBER(L2)),ISNUMBER(M2)),1/((1/M2)),IF(AND(NOT(ISNUMBER(K2)),ISNUMBER(L2),NOT(ISNUMBER(M2))),1/((1/L2)),IF(AND(NOT(ISNUMBER(K2)),NOT(ISNUMBER(L2)),NOT(ISNUMBER(M2))),".")))))))))</f>
        <v>0.25658241226821471</v>
      </c>
      <c r="O2" s="65">
        <f t="shared" ref="O2:O30" si="4">s_C*s_EF_cw*s_ED_con*s_IRS_cw*(1/1000)*1</f>
        <v>18.75</v>
      </c>
      <c r="P2" s="65">
        <f t="shared" ref="P2:P30" si="5">s_C*s_EF_cw*s_ED_con*(s_ET_cw_i+s_ET_cw_o)*(1/24)*s_IRA_cw*(1/s_PEF__sc)*1000*1</f>
        <v>0.73288411253472296</v>
      </c>
      <c r="Q2" s="65">
        <f>s_C*s_EF_cw*(1/365)*s_ED_con*(s_ET_cw_i+s_ET_cw_o)*(1/24)*up_RadSpec!T2*up_RadSpec!O2*1</f>
        <v>4.0322189452442854E-3</v>
      </c>
      <c r="R2" s="58"/>
      <c r="S2" s="58">
        <f>IFERROR((s_DL/(up_RadSpec!E2*s_EF_cw*(1/365)*s_ED_con*up_RadSpec!O2*s_ET_cw_o*(1/24)*up_RadSpec!T2))*1,".")</f>
        <v>1240.0120300751878</v>
      </c>
      <c r="T2" s="58">
        <f>IFERROR((s_DL/(up_RadSpec!K2*s_EF_cw*(1/365)*s_ED_con*up_RadSpec!P2*s_ET_cw_o*(1/24)*up_RadSpec!U2))*1,".")</f>
        <v>2507.2251308900513</v>
      </c>
      <c r="U2" s="58">
        <f>IFERROR((s_DL/(up_RadSpec!L2*s_EF_cw*(1/365)*s_ED_con*up_RadSpec!Q2*s_ET_cw_o*(1/24)*up_RadSpec!V2))*1,".")</f>
        <v>1702.8785046728963</v>
      </c>
      <c r="V2" s="58">
        <f>IFERROR((s_DL/(up_RadSpec!M2*s_EF_cw*(1/365)*s_ED_con*up_RadSpec!R2*s_ET_cw_o*(1/24)*up_RadSpec!W2))*1,".")</f>
        <v>1415.4684095860564</v>
      </c>
      <c r="W2" s="58">
        <f>IFERROR((s_DL/(up_RadSpec!I2*s_EF_cw*(1/365)*s_ED_con*up_RadSpec!N2*s_ET_cw_o*(1/24)*up_RadSpec!S2))*1,".")</f>
        <v>19840.472673559823</v>
      </c>
      <c r="X2" s="65">
        <f>s_C*s_EF_cw*(1/365)*s_ED_con*(s_ET_cw_i+s_ET_cw_o)*(1/24)*up_RadSpec!T2*up_RadSpec!O2*1</f>
        <v>4.0322189452442854E-3</v>
      </c>
      <c r="Y2" s="65">
        <f>s_C*s_EF_cw*(1/365)*s_ED_con*(s_ET_cw_i+s_ET_cw_o)*(1/24)*up_RadSpec!U2*up_RadSpec!P2*1</f>
        <v>1.9942365519545614E-3</v>
      </c>
      <c r="Z2" s="65">
        <f>s_C*s_EF_cw*(1/365)*s_ED_con*(s_ET_cw_i+s_ET_cw_o)*(1/24)*up_RadSpec!V2*up_RadSpec!Q2*1</f>
        <v>2.9362047769582031E-3</v>
      </c>
      <c r="AA2" s="65">
        <f>s_C*s_EF_cw*(1/365)*s_ED_con*(s_ET_cw_i+s_ET_cw_o)*(1/24)*up_RadSpec!W2*up_RadSpec!R2*1</f>
        <v>3.5323995690318623E-3</v>
      </c>
      <c r="AB2" s="65">
        <f>s_C*s_EF_cw*(1/365)*s_ED_con*(s_ET_cw_i+s_ET_cw_o)*(1/24)*up_RadSpec!S2*up_RadSpec!N2*1</f>
        <v>2.5201012507444911E-4</v>
      </c>
      <c r="AC2" s="58">
        <f>IFERROR(s_DL/(up_RadSpec!F2*s_EF_cw*s_ED_con*s_ET_cw_o*(1/24)*s_IRA_cw),".")</f>
        <v>2.1333333333333334E-3</v>
      </c>
      <c r="AD2" s="58">
        <f>IFERROR(s_DL/(up_RadSpec!H2*s_EF_cw*(1/365)*s_ED_con*s_ET_cw_o*(1/24)*s_GSF_a),".")</f>
        <v>11.679999999999998</v>
      </c>
      <c r="AE2" s="58">
        <f t="shared" ref="AE2" si="6">IFERROR(IF(AND(ISNUMBER(AC2),ISNUMBER(AD2)),1/((1/AC2)+(1/AD2)),IF(AND(ISNUMBER(AC2),NOT(ISNUMBER(AD2))),1/((1/AC2)),IF(AND(NOT(ISNUMBER(AC2)),ISNUMBER(AD2)),1/((1/AD2)),IF(AND(NOT(ISNUMBER(AC2)),NOT(ISNUMBER(AD2))),".")))),".")</f>
        <v>2.1329437545653763E-3</v>
      </c>
      <c r="AF2" s="65">
        <f t="shared" ref="AF2:AF30" si="7">s_C*s_EF_cw*s_ED_con*(s_ET_cw_i+s_ET_cw_o)*(1/24)*s_IRA_cw*1</f>
        <v>2343.75</v>
      </c>
      <c r="AG2" s="65">
        <f t="shared" ref="AG2:AG30" si="8">s_C*s_EF_cw*(1/365)*s_ED_con*(s_ET_cw_i+s_ET_cw_o)*(1/24)*s_GSF_a*1</f>
        <v>0.42808219178082196</v>
      </c>
      <c r="AH2" s="58"/>
    </row>
    <row r="3" spans="1:34" x14ac:dyDescent="0.25">
      <c r="A3" s="66" t="s">
        <v>1</v>
      </c>
      <c r="B3" s="61" t="s">
        <v>261</v>
      </c>
      <c r="C3" s="58">
        <f>IFERROR((s_DL/(up_RadSpec!G3*s_EF_cw*s_ED_con*s_IRS_cw*(1/1000)))*1,".")</f>
        <v>0.26666666666666666</v>
      </c>
      <c r="D3" s="58">
        <f>IFERROR(IF(A3="H-3",(s_DL/(up_RadSpec!F3*s_EF_cw*s_ED_con*s_ET_cw_o*(1/24)*s_IRA_cw*(1/17)*1000))*1,(s_DL/(up_RadSpec!F3*s_EF_cw*s_ED_con*s_ET_cw_o*(1/24)*s_IRA_cw*(1/s_PEFsc)*1000))*1),".")</f>
        <v>1.0847401267796353</v>
      </c>
      <c r="E3" s="58">
        <f>IFERROR((s_DL/(up_RadSpec!E3*s_EF_cw*(1/365)*s_ED_con*up_RadSpec!O3*s_ET_cw_o*(1/24)*up_RadSpec!T3))*1,".")</f>
        <v>162685.71428571435</v>
      </c>
      <c r="F3" s="58">
        <f t="shared" si="0"/>
        <v>0.21404632167361823</v>
      </c>
      <c r="G3" s="65">
        <f t="shared" si="1"/>
        <v>18.75</v>
      </c>
      <c r="H3" s="65">
        <f t="shared" si="2"/>
        <v>4.6093989487085221</v>
      </c>
      <c r="I3" s="65">
        <f>s_C*s_EF_cw*(1/365)*s_ED_con*(s_ET_cw_i+s_ET_cw_o)*(1/24)*up_RadSpec!T3*up_RadSpec!O3*1</f>
        <v>3.0734106076571823E-5</v>
      </c>
      <c r="J3" s="58"/>
      <c r="K3" s="58">
        <f>IFERROR((s_DL/(up_RadSpec!G3*s_EF_cw*s_ED_con*s_IRS_cw*(1/1000)))*1,".")</f>
        <v>0.26666666666666666</v>
      </c>
      <c r="L3" s="58">
        <f>IFERROR(IF(A3="H-3",(s_DL/(up_RadSpec!F3*s_EF_cw*s_ED_con*s_ET_cw_o*(1/24)*s_IRA_cw*(1/17)*1000))*1,(s_DL/(up_RadSpec!F3*s_EF_cw*s_ED_con*s_ET_cw_o*(1/24)*s_IRA_cw*(1/s_PEF__sc)*1000))*1),".")</f>
        <v>6.8223610179066441</v>
      </c>
      <c r="M3" s="58">
        <f>IFERROR((s_DL/(up_RadSpec!E3*s_EF_cw*(1/365)*s_ED_con*up_RadSpec!O3*s_ET_cw_o*(1/24)*up_RadSpec!T3))*1,".")</f>
        <v>162685.71428571435</v>
      </c>
      <c r="N3" s="58">
        <f>(IF(AND(ISNUMBER(K3),ISNUMBER(L3),ISNUMBER(M3)),1/((1/K3)+(1/L3)+(1/M3)),IF(AND(ISNUMBER(K3),ISNUMBER(L3),NOT(ISNUMBER(M3))), 1/((1/K3)+(1/L3)),IF(AND(ISNUMBER(K3),NOT(ISNUMBER(L3)),ISNUMBER(M3)),1/((1/K3)+(1/M3)),IF(AND(NOT(ISNUMBER(K3)),ISNUMBER(L3),ISNUMBER(M3)),1/((1/L3)+(1/M3)),IF(AND(ISNUMBER(K3),NOT(ISNUMBER(L3)),NOT(ISNUMBER(M3))),1/((1/K3)),IF(AND(NOT(ISNUMBER(K3)),NOT(ISNUMBER(L3)),ISNUMBER(M3)),1/((1/M3)),IF(AND(NOT(ISNUMBER(K3)),ISNUMBER(L3),NOT(ISNUMBER(M3))),1/((1/L3)),IF(AND(NOT(ISNUMBER(K3)),NOT(ISNUMBER(L3)),NOT(ISNUMBER(M3))),".")))))))))</f>
        <v>0.2566351102675013</v>
      </c>
      <c r="O3" s="65">
        <f t="shared" si="4"/>
        <v>18.75</v>
      </c>
      <c r="P3" s="65">
        <f t="shared" si="5"/>
        <v>0.73288411253472296</v>
      </c>
      <c r="Q3" s="65">
        <f>s_C*s_EF_cw*(1/365)*s_ED_con*(s_ET_cw_i+s_ET_cw_o)*(1/24)*up_RadSpec!T3*up_RadSpec!O3*1</f>
        <v>3.0734106076571823E-5</v>
      </c>
      <c r="R3" s="58"/>
      <c r="S3" s="58">
        <f>IFERROR((s_DL/(up_RadSpec!E3*s_EF_cw*(1/365)*s_ED_con*up_RadSpec!O3*s_ET_cw_o*(1/24)*up_RadSpec!T3))*1,".")</f>
        <v>162685.71428571435</v>
      </c>
      <c r="T3" s="58">
        <f>IFERROR((s_DL/(up_RadSpec!K3*s_EF_cw*(1/365)*s_ED_con*up_RadSpec!P3*s_ET_cw_o*(1/24)*up_RadSpec!U3))*1,".")</f>
        <v>228111.95097037795</v>
      </c>
      <c r="U3" s="58">
        <f>IFERROR((s_DL/(up_RadSpec!L3*s_EF_cw*(1/365)*s_ED_con*up_RadSpec!Q3*s_ET_cw_o*(1/24)*up_RadSpec!V3))*1,".")</f>
        <v>172941.43646408839</v>
      </c>
      <c r="V3" s="58">
        <f>IFERROR((s_DL/(up_RadSpec!M3*s_EF_cw*(1/365)*s_ED_con*up_RadSpec!R3*s_ET_cw_o*(1/24)*up_RadSpec!W3))*1,".")</f>
        <v>178271.01260321593</v>
      </c>
      <c r="W3" s="58">
        <f>IFERROR((s_DL/(up_RadSpec!I3*s_EF_cw*(1/365)*s_ED_con*up_RadSpec!N3*s_ET_cw_o*(1/24)*up_RadSpec!S3))*1,".")</f>
        <v>353673.35981960717</v>
      </c>
      <c r="X3" s="65">
        <f>s_C*s_EF_cw*(1/365)*s_ED_con*(s_ET_cw_i+s_ET_cw_o)*(1/24)*up_RadSpec!T3*up_RadSpec!O3*1</f>
        <v>3.0734106076571823E-5</v>
      </c>
      <c r="Y3" s="65">
        <f>s_C*s_EF_cw*(1/365)*s_ED_con*(s_ET_cw_i+s_ET_cw_o)*(1/24)*up_RadSpec!U3*up_RadSpec!P3*1</f>
        <v>2.1919062016392501E-5</v>
      </c>
      <c r="Z3" s="65">
        <f>s_C*s_EF_cw*(1/365)*s_ED_con*(s_ET_cw_i+s_ET_cw_o)*(1/24)*up_RadSpec!V3*up_RadSpec!Q3*1</f>
        <v>2.8911521161316707E-5</v>
      </c>
      <c r="AA3" s="65">
        <f>s_C*s_EF_cw*(1/365)*s_ED_con*(s_ET_cw_i+s_ET_cw_o)*(1/24)*up_RadSpec!W3*up_RadSpec!R3*1</f>
        <v>2.8047184603863091E-5</v>
      </c>
      <c r="AB3" s="65">
        <f>s_C*s_EF_cw*(1/365)*s_ED_con*(s_ET_cw_i+s_ET_cw_o)*(1/24)*up_RadSpec!S3*up_RadSpec!N3*1</f>
        <v>1.4137338482463807E-5</v>
      </c>
      <c r="AC3" s="58">
        <f>IFERROR(s_DL/(up_RadSpec!F3*s_EF_cw*s_ED_con*s_ET_cw_o*(1/24)*s_IRA_cw),".")</f>
        <v>2.1333333333333334E-3</v>
      </c>
      <c r="AD3" s="58">
        <f>IFERROR(s_DL/(up_RadSpec!H3*s_EF_cw*(1/365)*s_ED_con*s_ET_cw_o*(1/24)*s_GSF_a),".")</f>
        <v>11.679999999999998</v>
      </c>
      <c r="AE3" s="58">
        <f>IFERROR(IF(AND(ISNUMBER(AC3),ISNUMBER(AD3)),1/((1/AC3)+(1/AD3)),IF(AND(ISNUMBER(AC3),NOT(ISNUMBER(AD3))),1/((1/AC3)),IF(AND(NOT(ISNUMBER(AC3)),ISNUMBER(AD3)),1/((1/AD3)),IF(AND(NOT(ISNUMBER(AC3)),NOT(ISNUMBER(AD3))),".")))),".")</f>
        <v>2.1329437545653763E-3</v>
      </c>
      <c r="AF3" s="65">
        <f t="shared" si="7"/>
        <v>2343.75</v>
      </c>
      <c r="AG3" s="65">
        <f t="shared" si="8"/>
        <v>0.42808219178082196</v>
      </c>
      <c r="AH3" s="61"/>
    </row>
    <row r="4" spans="1:34" x14ac:dyDescent="0.25">
      <c r="A4" s="64" t="s">
        <v>2</v>
      </c>
      <c r="B4" s="61" t="s">
        <v>274</v>
      </c>
      <c r="C4" s="58">
        <f>IFERROR((s_DL/(up_RadSpec!G4*s_EF_cw*s_ED_con*s_IRS_cw*(1/1000)))*1,".")</f>
        <v>0.26666666666666666</v>
      </c>
      <c r="D4" s="58">
        <f>IFERROR(IF(A4="H-3",(s_DL/(up_RadSpec!F4*s_EF_cw*s_ED_con*s_ET_cw_o*(1/24)*s_IRA_cw*(1/17)*1000))*1,(s_DL/(up_RadSpec!F4*s_EF_cw*s_ED_con*s_ET_cw_o*(1/24)*s_IRA_cw*(1/s_PEFsc)*1000))*1),".")</f>
        <v>1.0847401267796353</v>
      </c>
      <c r="E4" s="58">
        <f>IFERROR((s_DL/(up_RadSpec!E4*s_EF_cw*(1/365)*s_ED_con*up_RadSpec!O4*s_ET_cw_o*(1/24)*up_RadSpec!T4))*1,".")</f>
        <v>605.62962962962968</v>
      </c>
      <c r="F4" s="58">
        <f t="shared" si="0"/>
        <v>0.21397097991266395</v>
      </c>
      <c r="G4" s="65">
        <f t="shared" si="1"/>
        <v>18.75</v>
      </c>
      <c r="H4" s="65">
        <f t="shared" si="2"/>
        <v>4.6093989487085221</v>
      </c>
      <c r="I4" s="65">
        <f>s_C*s_EF_cw*(1/365)*s_ED_con*(s_ET_cw_i+s_ET_cw_o)*(1/24)*up_RadSpec!T4*up_RadSpec!O4*1</f>
        <v>8.2558708414872794E-3</v>
      </c>
      <c r="J4" s="58"/>
      <c r="K4" s="58">
        <f>IFERROR((s_DL/(up_RadSpec!G4*s_EF_cw*s_ED_con*s_IRS_cw*(1/1000)))*1,".")</f>
        <v>0.26666666666666666</v>
      </c>
      <c r="L4" s="58">
        <f>IFERROR(IF(A4="H-3",(s_DL/(up_RadSpec!F4*s_EF_cw*s_ED_con*s_ET_cw_o*(1/24)*s_IRA_cw*(1/17)*1000))*1,(s_DL/(up_RadSpec!F4*s_EF_cw*s_ED_con*s_ET_cw_o*(1/24)*s_IRA_cw*(1/s_PEF__sc)*1000))*1),".")</f>
        <v>6.8223610179066441</v>
      </c>
      <c r="M4" s="58">
        <f>IFERROR((s_DL/(up_RadSpec!E4*s_EF_cw*(1/365)*s_ED_con*up_RadSpec!O4*s_ET_cw_o*(1/24)*up_RadSpec!T4))*1,".")</f>
        <v>605.62962962962968</v>
      </c>
      <c r="N4" s="58">
        <f t="shared" ref="N4:N30" si="9">(IF(AND(ISNUMBER(K4),ISNUMBER(L4),ISNUMBER(M4)),1/((1/K4)+(1/L4)+(1/M4)),IF(AND(ISNUMBER(K4),ISNUMBER(L4),NOT(ISNUMBER(M4))), 1/((1/K4)+(1/L4)),IF(AND(ISNUMBER(K4),NOT(ISNUMBER(L4)),ISNUMBER(M4)),1/((1/K4)+(1/M4)),IF(AND(NOT(ISNUMBER(K4)),ISNUMBER(L4),ISNUMBER(M4)),1/((1/L4)+(1/M4)),IF(AND(ISNUMBER(K4),NOT(ISNUMBER(L4)),NOT(ISNUMBER(M4))),1/((1/K4)),IF(AND(NOT(ISNUMBER(K4)),NOT(ISNUMBER(L4)),ISNUMBER(M4)),1/((1/M4)),IF(AND(NOT(ISNUMBER(K4)),ISNUMBER(L4),NOT(ISNUMBER(M4))),1/((1/L4)),IF(AND(NOT(ISNUMBER(K4)),NOT(ISNUMBER(L4)),NOT(ISNUMBER(M4))),".")))))))))</f>
        <v>0.25652681188809107</v>
      </c>
      <c r="O4" s="65">
        <f t="shared" si="4"/>
        <v>18.75</v>
      </c>
      <c r="P4" s="65">
        <f t="shared" si="5"/>
        <v>0.73288411253472296</v>
      </c>
      <c r="Q4" s="65">
        <f>s_C*s_EF_cw*(1/365)*s_ED_con*(s_ET_cw_i+s_ET_cw_o)*(1/24)*up_RadSpec!T4*up_RadSpec!O4*1</f>
        <v>8.2558708414872794E-3</v>
      </c>
      <c r="R4" s="58"/>
      <c r="S4" s="58">
        <f>IFERROR((s_DL/(up_RadSpec!E4*s_EF_cw*(1/365)*s_ED_con*up_RadSpec!O4*s_ET_cw_o*(1/24)*up_RadSpec!T4))*1,".")</f>
        <v>605.62962962962968</v>
      </c>
      <c r="T4" s="58">
        <f>IFERROR((s_DL/(up_RadSpec!K4*s_EF_cw*(1/365)*s_ED_con*up_RadSpec!P4*s_ET_cw_o*(1/24)*up_RadSpec!U4))*1,".")</f>
        <v>988.30769230769238</v>
      </c>
      <c r="U4" s="58">
        <f>IFERROR((s_DL/(up_RadSpec!L4*s_EF_cw*(1/365)*s_ED_con*up_RadSpec!Q4*s_ET_cw_o*(1/24)*up_RadSpec!V4))*1,".")</f>
        <v>710.95652173913027</v>
      </c>
      <c r="V4" s="58">
        <f>IFERROR((s_DL/(up_RadSpec!M4*s_EF_cw*(1/365)*s_ED_con*up_RadSpec!R4*s_ET_cw_o*(1/24)*up_RadSpec!W4))*1,".")</f>
        <v>618.88505482708376</v>
      </c>
      <c r="W4" s="58">
        <f>IFERROR((s_DL/(up_RadSpec!I4*s_EF_cw*(1/365)*s_ED_con*up_RadSpec!N4*s_ET_cw_o*(1/24)*up_RadSpec!S4))*1,".")</f>
        <v>1825.1687471104938</v>
      </c>
      <c r="X4" s="65">
        <f>s_C*s_EF_cw*(1/365)*s_ED_con*(s_ET_cw_i+s_ET_cw_o)*(1/24)*up_RadSpec!T4*up_RadSpec!O4*1</f>
        <v>8.2558708414872794E-3</v>
      </c>
      <c r="Y4" s="65">
        <f>s_C*s_EF_cw*(1/365)*s_ED_con*(s_ET_cw_i+s_ET_cw_o)*(1/24)*up_RadSpec!U4*up_RadSpec!P4*1</f>
        <v>5.0591531755915312E-3</v>
      </c>
      <c r="Z4" s="65">
        <f>s_C*s_EF_cw*(1/365)*s_ED_con*(s_ET_cw_i+s_ET_cw_o)*(1/24)*up_RadSpec!V4*up_RadSpec!Q4*1</f>
        <v>7.0327788649706489E-3</v>
      </c>
      <c r="AA4" s="65">
        <f>s_C*s_EF_cw*(1/365)*s_ED_con*(s_ET_cw_i+s_ET_cw_o)*(1/24)*up_RadSpec!W4*up_RadSpec!R4*1</f>
        <v>8.0790446642745282E-3</v>
      </c>
      <c r="AB4" s="65">
        <f>s_C*s_EF_cw*(1/365)*s_ED_con*(s_ET_cw_i+s_ET_cw_o)*(1/24)*up_RadSpec!S4*up_RadSpec!N4*1</f>
        <v>2.739472724325202E-3</v>
      </c>
      <c r="AC4" s="58">
        <f>IFERROR(s_DL/(up_RadSpec!F4*s_EF_cw*s_ED_con*s_ET_cw_o*(1/24)*s_IRA_cw),".")</f>
        <v>2.1333333333333334E-3</v>
      </c>
      <c r="AD4" s="58">
        <f>IFERROR(s_DL/(up_RadSpec!H4*s_EF_cw*(1/365)*s_ED_con*s_ET_cw_o*(1/24)*s_GSF_a),".")</f>
        <v>11.679999999999998</v>
      </c>
      <c r="AE4" s="58">
        <f t="shared" ref="AE4:AE30" si="10">IFERROR(IF(AND(ISNUMBER(AC4),ISNUMBER(AD4)),1/((1/AC4)+(1/AD4)),IF(AND(ISNUMBER(AC4),NOT(ISNUMBER(AD4))),1/((1/AC4)),IF(AND(NOT(ISNUMBER(AC4)),ISNUMBER(AD4)),1/((1/AD4)),IF(AND(NOT(ISNUMBER(AC4)),NOT(ISNUMBER(AD4))),".")))),".")</f>
        <v>2.1329437545653763E-3</v>
      </c>
      <c r="AF4" s="65">
        <f t="shared" si="7"/>
        <v>2343.75</v>
      </c>
      <c r="AG4" s="65">
        <f t="shared" si="8"/>
        <v>0.42808219178082196</v>
      </c>
      <c r="AH4" s="61"/>
    </row>
    <row r="5" spans="1:34" x14ac:dyDescent="0.25">
      <c r="A5" s="64" t="s">
        <v>3</v>
      </c>
      <c r="B5" s="61" t="s">
        <v>274</v>
      </c>
      <c r="C5" s="58">
        <f>IFERROR((s_DL/(up_RadSpec!G5*s_EF_cw*s_ED_con*s_IRS_cw*(1/1000)))*1,".")</f>
        <v>0.26666666666666666</v>
      </c>
      <c r="D5" s="58">
        <f>IFERROR(IF(A5="H-3",(s_DL/(up_RadSpec!F5*s_EF_cw*s_ED_con*s_ET_cw_o*(1/24)*s_IRA_cw*(1/17)*1000))*1,(s_DL/(up_RadSpec!F5*s_EF_cw*s_ED_con*s_ET_cw_o*(1/24)*s_IRA_cw*(1/s_PEFsc)*1000))*1),".")</f>
        <v>1.0847401267796353</v>
      </c>
      <c r="E5" s="58" t="str">
        <f>IFERROR((s_DL/(up_RadSpec!E5*s_EF_cw*(1/365)*s_ED_con*up_RadSpec!O5*s_ET_cw_o*(1/24)*up_RadSpec!T5))*1,".")</f>
        <v>.</v>
      </c>
      <c r="F5" s="58">
        <f t="shared" si="0"/>
        <v>0.21404660329569122</v>
      </c>
      <c r="G5" s="65">
        <f t="shared" si="1"/>
        <v>18.75</v>
      </c>
      <c r="H5" s="65">
        <f t="shared" si="2"/>
        <v>4.6093989487085221</v>
      </c>
      <c r="I5" s="65">
        <f>s_C*s_EF_cw*(1/365)*s_ED_con*(s_ET_cw_i+s_ET_cw_o)*(1/24)*up_RadSpec!T5*up_RadSpec!O5*1</f>
        <v>0</v>
      </c>
      <c r="J5" s="58"/>
      <c r="K5" s="58">
        <f>IFERROR((s_DL/(up_RadSpec!G5*s_EF_cw*s_ED_con*s_IRS_cw*(1/1000)))*1,".")</f>
        <v>0.26666666666666666</v>
      </c>
      <c r="L5" s="58">
        <f>IFERROR(IF(A5="H-3",(s_DL/(up_RadSpec!F5*s_EF_cw*s_ED_con*s_ET_cw_o*(1/24)*s_IRA_cw*(1/17)*1000))*1,(s_DL/(up_RadSpec!F5*s_EF_cw*s_ED_con*s_ET_cw_o*(1/24)*s_IRA_cw*(1/s_PEF__sc)*1000))*1),".")</f>
        <v>6.8223610179066441</v>
      </c>
      <c r="M5" s="58" t="str">
        <f>IFERROR((s_DL/(up_RadSpec!E5*s_EF_cw*(1/365)*s_ED_con*up_RadSpec!O5*s_ET_cw_o*(1/24)*up_RadSpec!T5))*1,".")</f>
        <v>.</v>
      </c>
      <c r="N5" s="58">
        <f t="shared" si="9"/>
        <v>0.25663551510749605</v>
      </c>
      <c r="O5" s="65">
        <f t="shared" si="4"/>
        <v>18.75</v>
      </c>
      <c r="P5" s="65">
        <f t="shared" si="5"/>
        <v>0.73288411253472296</v>
      </c>
      <c r="Q5" s="65">
        <f>s_C*s_EF_cw*(1/365)*s_ED_con*(s_ET_cw_i+s_ET_cw_o)*(1/24)*up_RadSpec!T5*up_RadSpec!O5*1</f>
        <v>0</v>
      </c>
      <c r="R5" s="58"/>
      <c r="S5" s="58" t="str">
        <f>IFERROR((s_DL/(up_RadSpec!E5*s_EF_cw*(1/365)*s_ED_con*up_RadSpec!O5*s_ET_cw_o*(1/24)*up_RadSpec!T5))*1,".")</f>
        <v>.</v>
      </c>
      <c r="T5" s="58" t="str">
        <f>IFERROR((s_DL/(up_RadSpec!K5*s_EF_cw*(1/365)*s_ED_con*up_RadSpec!P5*s_ET_cw_o*(1/24)*up_RadSpec!U5))*1,".")</f>
        <v>.</v>
      </c>
      <c r="U5" s="58" t="str">
        <f>IFERROR((s_DL/(up_RadSpec!L5*s_EF_cw*(1/365)*s_ED_con*up_RadSpec!Q5*s_ET_cw_o*(1/24)*up_RadSpec!V5))*1,".")</f>
        <v>.</v>
      </c>
      <c r="V5" s="58" t="str">
        <f>IFERROR((s_DL/(up_RadSpec!M5*s_EF_cw*(1/365)*s_ED_con*up_RadSpec!R5*s_ET_cw_o*(1/24)*up_RadSpec!W5))*1,".")</f>
        <v>.</v>
      </c>
      <c r="W5" s="58" t="str">
        <f>IFERROR((s_DL/(up_RadSpec!I5*s_EF_cw*(1/365)*s_ED_con*up_RadSpec!N5*s_ET_cw_o*(1/24)*up_RadSpec!S5))*1,".")</f>
        <v>.</v>
      </c>
      <c r="X5" s="65">
        <f>s_C*s_EF_cw*(1/365)*s_ED_con*(s_ET_cw_i+s_ET_cw_o)*(1/24)*up_RadSpec!T5*up_RadSpec!O5*1</f>
        <v>0</v>
      </c>
      <c r="Y5" s="65">
        <f>s_C*s_EF_cw*(1/365)*s_ED_con*(s_ET_cw_i+s_ET_cw_o)*(1/24)*up_RadSpec!U5*up_RadSpec!P5*1</f>
        <v>0</v>
      </c>
      <c r="Z5" s="65">
        <f>s_C*s_EF_cw*(1/365)*s_ED_con*(s_ET_cw_i+s_ET_cw_o)*(1/24)*up_RadSpec!V5*up_RadSpec!Q5*1</f>
        <v>0</v>
      </c>
      <c r="AA5" s="65">
        <f>s_C*s_EF_cw*(1/365)*s_ED_con*(s_ET_cw_i+s_ET_cw_o)*(1/24)*up_RadSpec!W5*up_RadSpec!R5*1</f>
        <v>0</v>
      </c>
      <c r="AB5" s="65">
        <f>s_C*s_EF_cw*(1/365)*s_ED_con*(s_ET_cw_i+s_ET_cw_o)*(1/24)*up_RadSpec!S5*up_RadSpec!N5*1</f>
        <v>0</v>
      </c>
      <c r="AC5" s="58">
        <f>IFERROR(s_DL/(up_RadSpec!F5*s_EF_cw*s_ED_con*s_ET_cw_o*(1/24)*s_IRA_cw),".")</f>
        <v>2.1333333333333334E-3</v>
      </c>
      <c r="AD5" s="58">
        <f>IFERROR(s_DL/(up_RadSpec!H5*s_EF_cw*(1/365)*s_ED_con*s_ET_cw_o*(1/24)*s_GSF_a),".")</f>
        <v>11.679999999999998</v>
      </c>
      <c r="AE5" s="58">
        <f t="shared" si="10"/>
        <v>2.1329437545653763E-3</v>
      </c>
      <c r="AF5" s="65">
        <f t="shared" si="7"/>
        <v>2343.75</v>
      </c>
      <c r="AG5" s="65">
        <f t="shared" si="8"/>
        <v>0.42808219178082196</v>
      </c>
      <c r="AH5" s="61"/>
    </row>
    <row r="6" spans="1:34" x14ac:dyDescent="0.25">
      <c r="A6" s="64" t="s">
        <v>4</v>
      </c>
      <c r="B6" s="61" t="s">
        <v>274</v>
      </c>
      <c r="C6" s="58">
        <f>IFERROR((s_DL/(up_RadSpec!G6*s_EF_cw*s_ED_con*s_IRS_cw*(1/1000)))*1,".")</f>
        <v>0.26666666666666666</v>
      </c>
      <c r="D6" s="58">
        <f>IFERROR(IF(A6="H-3",(s_DL/(up_RadSpec!F6*s_EF_cw*s_ED_con*s_ET_cw_o*(1/24)*s_IRA_cw*(1/17)*1000))*1,(s_DL/(up_RadSpec!F6*s_EF_cw*s_ED_con*s_ET_cw_o*(1/24)*s_IRA_cw*(1/s_PEFsc)*1000))*1),".")</f>
        <v>1.0847401267796353</v>
      </c>
      <c r="E6" s="58">
        <f>IFERROR((s_DL/(up_RadSpec!E6*s_EF_cw*(1/365)*s_ED_con*up_RadSpec!O6*s_ET_cw_o*(1/24)*up_RadSpec!T6))*1,".")</f>
        <v>311.27601469064865</v>
      </c>
      <c r="F6" s="58">
        <f t="shared" si="0"/>
        <v>0.21389951690650727</v>
      </c>
      <c r="G6" s="65">
        <f t="shared" si="1"/>
        <v>18.75</v>
      </c>
      <c r="H6" s="65">
        <f t="shared" si="2"/>
        <v>4.6093989487085221</v>
      </c>
      <c r="I6" s="65">
        <f>s_C*s_EF_cw*(1/365)*s_ED_con*(s_ET_cw_i+s_ET_cw_o)*(1/24)*up_RadSpec!T6*up_RadSpec!O6*1</f>
        <v>1.60629144682705E-2</v>
      </c>
      <c r="J6" s="58"/>
      <c r="K6" s="58">
        <f>IFERROR((s_DL/(up_RadSpec!G6*s_EF_cw*s_ED_con*s_IRS_cw*(1/1000)))*1,".")</f>
        <v>0.26666666666666666</v>
      </c>
      <c r="L6" s="58">
        <f>IFERROR(IF(A6="H-3",(s_DL/(up_RadSpec!F6*s_EF_cw*s_ED_con*s_ET_cw_o*(1/24)*s_IRA_cw*(1/17)*1000))*1,(s_DL/(up_RadSpec!F6*s_EF_cw*s_ED_con*s_ET_cw_o*(1/24)*s_IRA_cw*(1/s_PEF__sc)*1000))*1),".")</f>
        <v>6.8223610179066441</v>
      </c>
      <c r="M6" s="58">
        <f>IFERROR((s_DL/(up_RadSpec!E6*s_EF_cw*(1/365)*s_ED_con*up_RadSpec!O6*s_ET_cw_o*(1/24)*up_RadSpec!T6))*1,".")</f>
        <v>311.27601469064865</v>
      </c>
      <c r="N6" s="58">
        <f t="shared" si="9"/>
        <v>0.25642410295672791</v>
      </c>
      <c r="O6" s="65">
        <f t="shared" si="4"/>
        <v>18.75</v>
      </c>
      <c r="P6" s="65">
        <f t="shared" si="5"/>
        <v>0.73288411253472296</v>
      </c>
      <c r="Q6" s="65">
        <f>s_C*s_EF_cw*(1/365)*s_ED_con*(s_ET_cw_i+s_ET_cw_o)*(1/24)*up_RadSpec!T6*up_RadSpec!O6*1</f>
        <v>1.60629144682705E-2</v>
      </c>
      <c r="R6" s="58"/>
      <c r="S6" s="58">
        <f>IFERROR((s_DL/(up_RadSpec!E6*s_EF_cw*(1/365)*s_ED_con*up_RadSpec!O6*s_ET_cw_o*(1/24)*up_RadSpec!T6))*1,".")</f>
        <v>311.27601469064865</v>
      </c>
      <c r="T6" s="58">
        <f>IFERROR((s_DL/(up_RadSpec!K6*s_EF_cw*(1/365)*s_ED_con*up_RadSpec!P6*s_ET_cw_o*(1/24)*up_RadSpec!U6))*1,".")</f>
        <v>581.10060099294481</v>
      </c>
      <c r="U6" s="58">
        <f>IFERROR((s_DL/(up_RadSpec!L6*s_EF_cw*(1/365)*s_ED_con*up_RadSpec!Q6*s_ET_cw_o*(1/24)*up_RadSpec!V6))*1,".")</f>
        <v>410.64153678869167</v>
      </c>
      <c r="V6" s="58">
        <f>IFERROR((s_DL/(up_RadSpec!M6*s_EF_cw*(1/365)*s_ED_con*up_RadSpec!R6*s_ET_cw_o*(1/24)*up_RadSpec!W6))*1,".")</f>
        <v>339.58518518518503</v>
      </c>
      <c r="W6" s="58">
        <f>IFERROR((s_DL/(up_RadSpec!I6*s_EF_cw*(1/365)*s_ED_con*up_RadSpec!N6*s_ET_cw_o*(1/24)*up_RadSpec!S6))*1,".")</f>
        <v>976.10636277302979</v>
      </c>
      <c r="X6" s="65">
        <f>s_C*s_EF_cw*(1/365)*s_ED_con*(s_ET_cw_i+s_ET_cw_o)*(1/24)*up_RadSpec!T6*up_RadSpec!O6*1</f>
        <v>1.60629144682705E-2</v>
      </c>
      <c r="Y6" s="65">
        <f>s_C*s_EF_cw*(1/365)*s_ED_con*(s_ET_cw_i+s_ET_cw_o)*(1/24)*up_RadSpec!U6*up_RadSpec!P6*1</f>
        <v>8.6043621215609548E-3</v>
      </c>
      <c r="Z6" s="65">
        <f>s_C*s_EF_cw*(1/365)*s_ED_con*(s_ET_cw_i+s_ET_cw_o)*(1/24)*up_RadSpec!V6*up_RadSpec!Q6*1</f>
        <v>1.2176069764157603E-2</v>
      </c>
      <c r="AA6" s="65">
        <f>s_C*s_EF_cw*(1/365)*s_ED_con*(s_ET_cw_i+s_ET_cw_o)*(1/24)*up_RadSpec!W6*up_RadSpec!R6*1</f>
        <v>1.4723846086728914E-2</v>
      </c>
      <c r="AB6" s="65">
        <f>s_C*s_EF_cw*(1/365)*s_ED_con*(s_ET_cw_i+s_ET_cw_o)*(1/24)*up_RadSpec!S6*up_RadSpec!N6*1</f>
        <v>5.1223925902864247E-3</v>
      </c>
      <c r="AC6" s="58">
        <f>IFERROR(s_DL/(up_RadSpec!F6*s_EF_cw*s_ED_con*s_ET_cw_o*(1/24)*s_IRA_cw),".")</f>
        <v>2.1333333333333334E-3</v>
      </c>
      <c r="AD6" s="58">
        <f>IFERROR(s_DL/(up_RadSpec!H6*s_EF_cw*(1/365)*s_ED_con*s_ET_cw_o*(1/24)*s_GSF_a),".")</f>
        <v>11.679999999999998</v>
      </c>
      <c r="AE6" s="58">
        <f t="shared" si="10"/>
        <v>2.1329437545653763E-3</v>
      </c>
      <c r="AF6" s="65">
        <f t="shared" si="7"/>
        <v>2343.75</v>
      </c>
      <c r="AG6" s="65">
        <f t="shared" si="8"/>
        <v>0.42808219178082196</v>
      </c>
      <c r="AH6" s="61"/>
    </row>
    <row r="7" spans="1:34" x14ac:dyDescent="0.25">
      <c r="A7" s="64" t="s">
        <v>5</v>
      </c>
      <c r="B7" s="61" t="s">
        <v>274</v>
      </c>
      <c r="C7" s="58">
        <f>IFERROR((s_DL/(up_RadSpec!G7*s_EF_cw*s_ED_con*s_IRS_cw*(1/1000)))*1,".")</f>
        <v>0.26666666666666666</v>
      </c>
      <c r="D7" s="58">
        <f>IFERROR(IF(A7="H-3",(s_DL/(up_RadSpec!F7*s_EF_cw*s_ED_con*s_ET_cw_o*(1/24)*s_IRA_cw*(1/17)*1000))*1,(s_DL/(up_RadSpec!F7*s_EF_cw*s_ED_con*s_ET_cw_o*(1/24)*s_IRA_cw*(1/s_PEFsc)*1000))*1),".")</f>
        <v>1.0847401267796353</v>
      </c>
      <c r="E7" s="58">
        <f>IFERROR((s_DL/(up_RadSpec!E7*s_EF_cw*(1/365)*s_ED_con*up_RadSpec!O7*s_ET_cw_o*(1/24)*up_RadSpec!T7))*1,".")</f>
        <v>673.51824817518218</v>
      </c>
      <c r="F7" s="58">
        <f t="shared" si="0"/>
        <v>0.21397860010104328</v>
      </c>
      <c r="G7" s="65">
        <f t="shared" si="1"/>
        <v>18.75</v>
      </c>
      <c r="H7" s="65">
        <f t="shared" si="2"/>
        <v>4.6093989487085221</v>
      </c>
      <c r="I7" s="65">
        <f>s_C*s_EF_cw*(1/365)*s_ED_con*(s_ET_cw_i+s_ET_cw_o)*(1/24)*up_RadSpec!T7*up_RadSpec!O7*1</f>
        <v>7.4237038321484346E-3</v>
      </c>
      <c r="J7" s="58"/>
      <c r="K7" s="58">
        <f>IFERROR((s_DL/(up_RadSpec!G7*s_EF_cw*s_ED_con*s_IRS_cw*(1/1000)))*1,".")</f>
        <v>0.26666666666666666</v>
      </c>
      <c r="L7" s="58">
        <f>IFERROR(IF(A7="H-3",(s_DL/(up_RadSpec!F7*s_EF_cw*s_ED_con*s_ET_cw_o*(1/24)*s_IRA_cw*(1/17)*1000))*1,(s_DL/(up_RadSpec!F7*s_EF_cw*s_ED_con*s_ET_cw_o*(1/24)*s_IRA_cw*(1/s_PEF__sc)*1000))*1),".")</f>
        <v>6.8223610179066441</v>
      </c>
      <c r="M7" s="58">
        <f>IFERROR((s_DL/(up_RadSpec!E7*s_EF_cw*(1/365)*s_ED_con*up_RadSpec!O7*s_ET_cw_o*(1/24)*up_RadSpec!T7))*1,".")</f>
        <v>673.51824817518218</v>
      </c>
      <c r="N7" s="58">
        <f t="shared" si="9"/>
        <v>0.25653776467302786</v>
      </c>
      <c r="O7" s="65">
        <f t="shared" si="4"/>
        <v>18.75</v>
      </c>
      <c r="P7" s="65">
        <f t="shared" si="5"/>
        <v>0.73288411253472296</v>
      </c>
      <c r="Q7" s="65">
        <f>s_C*s_EF_cw*(1/365)*s_ED_con*(s_ET_cw_i+s_ET_cw_o)*(1/24)*up_RadSpec!T7*up_RadSpec!O7*1</f>
        <v>7.4237038321484346E-3</v>
      </c>
      <c r="R7" s="58"/>
      <c r="S7" s="58">
        <f>IFERROR((s_DL/(up_RadSpec!E7*s_EF_cw*(1/365)*s_ED_con*up_RadSpec!O7*s_ET_cw_o*(1/24)*up_RadSpec!T7))*1,".")</f>
        <v>673.51824817518218</v>
      </c>
      <c r="T7" s="58">
        <f>IFERROR((s_DL/(up_RadSpec!K7*s_EF_cw*(1/365)*s_ED_con*up_RadSpec!P7*s_ET_cw_o*(1/24)*up_RadSpec!U7))*1,".")</f>
        <v>1071.4845938375352</v>
      </c>
      <c r="U7" s="58">
        <f>IFERROR((s_DL/(up_RadSpec!L7*s_EF_cw*(1/365)*s_ED_con*up_RadSpec!Q7*s_ET_cw_o*(1/24)*up_RadSpec!V7))*1,".")</f>
        <v>785</v>
      </c>
      <c r="V7" s="58">
        <f>IFERROR((s_DL/(up_RadSpec!M7*s_EF_cw*(1/365)*s_ED_con*up_RadSpec!R7*s_ET_cw_o*(1/24)*up_RadSpec!W7))*1,".")</f>
        <v>722.12330430558893</v>
      </c>
      <c r="W7" s="58">
        <f>IFERROR((s_DL/(up_RadSpec!I7*s_EF_cw*(1/365)*s_ED_con*up_RadSpec!N7*s_ET_cw_o*(1/24)*up_RadSpec!S7))*1,".")</f>
        <v>1833.6440030557674</v>
      </c>
      <c r="X7" s="65">
        <f>s_C*s_EF_cw*(1/365)*s_ED_con*(s_ET_cw_i+s_ET_cw_o)*(1/24)*up_RadSpec!T7*up_RadSpec!O7*1</f>
        <v>7.4237038321484346E-3</v>
      </c>
      <c r="Y7" s="65">
        <f>s_C*s_EF_cw*(1/365)*s_ED_con*(s_ET_cw_i+s_ET_cw_o)*(1/24)*up_RadSpec!U7*up_RadSpec!P7*1</f>
        <v>4.6664226707100265E-3</v>
      </c>
      <c r="Z7" s="65">
        <f>s_C*s_EF_cw*(1/365)*s_ED_con*(s_ET_cw_i+s_ET_cw_o)*(1/24)*up_RadSpec!V7*up_RadSpec!Q7*1</f>
        <v>6.3694267515923561E-3</v>
      </c>
      <c r="AA7" s="65">
        <f>s_C*s_EF_cw*(1/365)*s_ED_con*(s_ET_cw_i+s_ET_cw_o)*(1/24)*up_RadSpec!W7*up_RadSpec!R7*1</f>
        <v>6.9240252602124778E-3</v>
      </c>
      <c r="AB7" s="65">
        <f>s_C*s_EF_cw*(1/365)*s_ED_con*(s_ET_cw_i+s_ET_cw_o)*(1/24)*up_RadSpec!S7*up_RadSpec!N7*1</f>
        <v>2.7268106522681077E-3</v>
      </c>
      <c r="AC7" s="58">
        <f>IFERROR(s_DL/(up_RadSpec!F7*s_EF_cw*s_ED_con*s_ET_cw_o*(1/24)*s_IRA_cw),".")</f>
        <v>2.1333333333333334E-3</v>
      </c>
      <c r="AD7" s="58">
        <f>IFERROR(s_DL/(up_RadSpec!H7*s_EF_cw*(1/365)*s_ED_con*s_ET_cw_o*(1/24)*s_GSF_a),".")</f>
        <v>11.679999999999998</v>
      </c>
      <c r="AE7" s="58">
        <f t="shared" si="10"/>
        <v>2.1329437545653763E-3</v>
      </c>
      <c r="AF7" s="65">
        <f t="shared" si="7"/>
        <v>2343.75</v>
      </c>
      <c r="AG7" s="65">
        <f t="shared" si="8"/>
        <v>0.42808219178082196</v>
      </c>
      <c r="AH7" s="61"/>
    </row>
    <row r="8" spans="1:34" x14ac:dyDescent="0.25">
      <c r="A8" s="64" t="s">
        <v>6</v>
      </c>
      <c r="B8" s="61" t="s">
        <v>274</v>
      </c>
      <c r="C8" s="58">
        <f>IFERROR((s_DL/(up_RadSpec!G8*s_EF_cw*s_ED_con*s_IRS_cw*(1/1000)))*1,".")</f>
        <v>0.26666666666666666</v>
      </c>
      <c r="D8" s="58">
        <f>IFERROR(IF(A8="H-3",(s_DL/(up_RadSpec!F8*s_EF_cw*s_ED_con*s_ET_cw_o*(1/24)*s_IRA_cw*(1/17)*1000))*1,(s_DL/(up_RadSpec!F8*s_EF_cw*s_ED_con*s_ET_cw_o*(1/24)*s_IRA_cw*(1/s_PEFsc)*1000))*1),".")</f>
        <v>1.0847401267796353</v>
      </c>
      <c r="E8" s="58">
        <f>IFERROR((s_DL/(up_RadSpec!E8*s_EF_cw*(1/365)*s_ED_con*up_RadSpec!O8*s_ET_cw_o*(1/24)*up_RadSpec!T8))*1,".")</f>
        <v>387.18232044198908</v>
      </c>
      <c r="F8" s="58">
        <f t="shared" si="0"/>
        <v>0.21392833696105351</v>
      </c>
      <c r="G8" s="65">
        <f t="shared" si="1"/>
        <v>18.75</v>
      </c>
      <c r="H8" s="65">
        <f t="shared" si="2"/>
        <v>4.6093989487085221</v>
      </c>
      <c r="I8" s="65">
        <f>s_C*s_EF_cw*(1/365)*s_ED_con*(s_ET_cw_i+s_ET_cw_o)*(1/24)*up_RadSpec!T8*up_RadSpec!O8*1</f>
        <v>1.2913812785388123E-2</v>
      </c>
      <c r="J8" s="58"/>
      <c r="K8" s="58">
        <f>IFERROR((s_DL/(up_RadSpec!G8*s_EF_cw*s_ED_con*s_IRS_cw*(1/1000)))*1,".")</f>
        <v>0.26666666666666666</v>
      </c>
      <c r="L8" s="58">
        <f>IFERROR(IF(A8="H-3",(s_DL/(up_RadSpec!F8*s_EF_cw*s_ED_con*s_ET_cw_o*(1/24)*s_IRA_cw*(1/17)*1000))*1,(s_DL/(up_RadSpec!F8*s_EF_cw*s_ED_con*s_ET_cw_o*(1/24)*s_IRA_cw*(1/s_PEF__sc)*1000))*1),".")</f>
        <v>6.8223610179066441</v>
      </c>
      <c r="M8" s="58">
        <f>IFERROR((s_DL/(up_RadSpec!E8*s_EF_cw*(1/365)*s_ED_con*up_RadSpec!O8*s_ET_cw_o*(1/24)*up_RadSpec!T8))*1,".")</f>
        <v>387.18232044198908</v>
      </c>
      <c r="N8" s="58">
        <f t="shared" si="9"/>
        <v>0.25646552242451509</v>
      </c>
      <c r="O8" s="65">
        <f t="shared" si="4"/>
        <v>18.75</v>
      </c>
      <c r="P8" s="65">
        <f t="shared" si="5"/>
        <v>0.73288411253472296</v>
      </c>
      <c r="Q8" s="65">
        <f>s_C*s_EF_cw*(1/365)*s_ED_con*(s_ET_cw_i+s_ET_cw_o)*(1/24)*up_RadSpec!T8*up_RadSpec!O8*1</f>
        <v>1.2913812785388123E-2</v>
      </c>
      <c r="R8" s="58"/>
      <c r="S8" s="58">
        <f>IFERROR((s_DL/(up_RadSpec!E8*s_EF_cw*(1/365)*s_ED_con*up_RadSpec!O8*s_ET_cw_o*(1/24)*up_RadSpec!T8))*1,".")</f>
        <v>387.18232044198908</v>
      </c>
      <c r="T8" s="58">
        <f>IFERROR((s_DL/(up_RadSpec!K8*s_EF_cw*(1/365)*s_ED_con*up_RadSpec!P8*s_ET_cw_o*(1/24)*up_RadSpec!U8))*1,".")</f>
        <v>710.75050709939137</v>
      </c>
      <c r="U8" s="58">
        <f>IFERROR((s_DL/(up_RadSpec!L8*s_EF_cw*(1/365)*s_ED_con*up_RadSpec!Q8*s_ET_cw_o*(1/24)*up_RadSpec!V8))*1,".")</f>
        <v>518.7817258883249</v>
      </c>
      <c r="V8" s="58">
        <f>IFERROR((s_DL/(up_RadSpec!M8*s_EF_cw*(1/365)*s_ED_con*up_RadSpec!R8*s_ET_cw_o*(1/24)*up_RadSpec!W8))*1,".")</f>
        <v>475.64095210782909</v>
      </c>
      <c r="W8" s="58">
        <f>IFERROR((s_DL/(up_RadSpec!I8*s_EF_cw*(1/365)*s_ED_con*up_RadSpec!N8*s_ET_cw_o*(1/24)*up_RadSpec!S8))*1,".")</f>
        <v>1316.939597315436</v>
      </c>
      <c r="X8" s="65">
        <f>s_C*s_EF_cw*(1/365)*s_ED_con*(s_ET_cw_i+s_ET_cw_o)*(1/24)*up_RadSpec!T8*up_RadSpec!O8*1</f>
        <v>1.2913812785388123E-2</v>
      </c>
      <c r="Y8" s="65">
        <f>s_C*s_EF_cw*(1/365)*s_ED_con*(s_ET_cw_i+s_ET_cw_o)*(1/24)*up_RadSpec!U8*up_RadSpec!P8*1</f>
        <v>7.0348173515981747E-3</v>
      </c>
      <c r="Z8" s="65">
        <f>s_C*s_EF_cw*(1/365)*s_ED_con*(s_ET_cw_i+s_ET_cw_o)*(1/24)*up_RadSpec!V8*up_RadSpec!Q8*1</f>
        <v>9.6379647749510761E-3</v>
      </c>
      <c r="AA8" s="65">
        <f>s_C*s_EF_cw*(1/365)*s_ED_con*(s_ET_cw_i+s_ET_cw_o)*(1/24)*up_RadSpec!W8*up_RadSpec!R8*1</f>
        <v>1.0512131005209337E-2</v>
      </c>
      <c r="AB8" s="65">
        <f>s_C*s_EF_cw*(1/365)*s_ED_con*(s_ET_cw_i+s_ET_cw_o)*(1/24)*up_RadSpec!S8*up_RadSpec!N8*1</f>
        <v>3.7966813437703855E-3</v>
      </c>
      <c r="AC8" s="58">
        <f>IFERROR(s_DL/(up_RadSpec!F8*s_EF_cw*s_ED_con*s_ET_cw_o*(1/24)*s_IRA_cw),".")</f>
        <v>2.1333333333333334E-3</v>
      </c>
      <c r="AD8" s="58">
        <f>IFERROR(s_DL/(up_RadSpec!H8*s_EF_cw*(1/365)*s_ED_con*s_ET_cw_o*(1/24)*s_GSF_a),".")</f>
        <v>11.679999999999998</v>
      </c>
      <c r="AE8" s="58">
        <f t="shared" si="10"/>
        <v>2.1329437545653763E-3</v>
      </c>
      <c r="AF8" s="65">
        <f t="shared" si="7"/>
        <v>2343.75</v>
      </c>
      <c r="AG8" s="65">
        <f t="shared" si="8"/>
        <v>0.42808219178082196</v>
      </c>
      <c r="AH8" s="61"/>
    </row>
    <row r="9" spans="1:34" x14ac:dyDescent="0.25">
      <c r="A9" s="64" t="s">
        <v>7</v>
      </c>
      <c r="B9" s="61" t="s">
        <v>274</v>
      </c>
      <c r="C9" s="58">
        <f>IFERROR((s_DL/(up_RadSpec!G9*s_EF_cw*s_ED_con*s_IRS_cw*(1/1000)))*1,".")</f>
        <v>0.26666666666666666</v>
      </c>
      <c r="D9" s="58">
        <f>IFERROR(IF(A9="H-3",(s_DL/(up_RadSpec!F9*s_EF_cw*s_ED_con*s_ET_cw_o*(1/24)*s_IRA_cw*(1/17)*1000))*1,(s_DL/(up_RadSpec!F9*s_EF_cw*s_ED_con*s_ET_cw_o*(1/24)*s_IRA_cw*(1/s_PEFsc)*1000))*1),".")</f>
        <v>1.0847401267796353</v>
      </c>
      <c r="E9" s="58">
        <f>IFERROR((s_DL/(up_RadSpec!E9*s_EF_cw*(1/365)*s_ED_con*up_RadSpec!O9*s_ET_cw_o*(1/24)*up_RadSpec!T9))*1,".")</f>
        <v>190.68266290284632</v>
      </c>
      <c r="F9" s="58">
        <f t="shared" si="0"/>
        <v>0.21380659942919741</v>
      </c>
      <c r="G9" s="65">
        <f t="shared" si="1"/>
        <v>18.75</v>
      </c>
      <c r="H9" s="65">
        <f t="shared" si="2"/>
        <v>4.6093989487085221</v>
      </c>
      <c r="I9" s="65">
        <f>s_C*s_EF_cw*(1/365)*s_ED_con*(s_ET_cw_i+s_ET_cw_o)*(1/24)*up_RadSpec!T9*up_RadSpec!O9*1</f>
        <v>2.6221576329398769E-2</v>
      </c>
      <c r="J9" s="58"/>
      <c r="K9" s="58">
        <f>IFERROR((s_DL/(up_RadSpec!G9*s_EF_cw*s_ED_con*s_IRS_cw*(1/1000)))*1,".")</f>
        <v>0.26666666666666666</v>
      </c>
      <c r="L9" s="58">
        <f>IFERROR(IF(A9="H-3",(s_DL/(up_RadSpec!F9*s_EF_cw*s_ED_con*s_ET_cw_o*(1/24)*s_IRA_cw*(1/17)*1000))*1,(s_DL/(up_RadSpec!F9*s_EF_cw*s_ED_con*s_ET_cw_o*(1/24)*s_IRA_cw*(1/s_PEF__sc)*1000))*1),".")</f>
        <v>6.8223610179066441</v>
      </c>
      <c r="M9" s="58">
        <f>IFERROR((s_DL/(up_RadSpec!E9*s_EF_cw*(1/365)*s_ED_con*up_RadSpec!O9*s_ET_cw_o*(1/24)*up_RadSpec!T9))*1,".")</f>
        <v>190.68266290284632</v>
      </c>
      <c r="N9" s="58">
        <f t="shared" si="9"/>
        <v>0.25629057937053568</v>
      </c>
      <c r="O9" s="65">
        <f t="shared" si="4"/>
        <v>18.75</v>
      </c>
      <c r="P9" s="65">
        <f t="shared" si="5"/>
        <v>0.73288411253472296</v>
      </c>
      <c r="Q9" s="65">
        <f>s_C*s_EF_cw*(1/365)*s_ED_con*(s_ET_cw_i+s_ET_cw_o)*(1/24)*up_RadSpec!T9*up_RadSpec!O9*1</f>
        <v>2.6221576329398769E-2</v>
      </c>
      <c r="R9" s="58"/>
      <c r="S9" s="58">
        <f>IFERROR((s_DL/(up_RadSpec!E9*s_EF_cw*(1/365)*s_ED_con*up_RadSpec!O9*s_ET_cw_o*(1/24)*up_RadSpec!T9))*1,".")</f>
        <v>190.68266290284632</v>
      </c>
      <c r="T9" s="58">
        <f>IFERROR((s_DL/(up_RadSpec!K9*s_EF_cw*(1/365)*s_ED_con*up_RadSpec!P9*s_ET_cw_o*(1/24)*up_RadSpec!U9))*1,".")</f>
        <v>390.55000000000013</v>
      </c>
      <c r="U9" s="58">
        <f>IFERROR((s_DL/(up_RadSpec!L9*s_EF_cw*(1/365)*s_ED_con*up_RadSpec!Q9*s_ET_cw_o*(1/24)*up_RadSpec!V9))*1,".")</f>
        <v>274.79862243973184</v>
      </c>
      <c r="V9" s="58">
        <f>IFERROR((s_DL/(up_RadSpec!M9*s_EF_cw*(1/365)*s_ED_con*up_RadSpec!R9*s_ET_cw_o*(1/24)*up_RadSpec!W9))*1,".")</f>
        <v>226.5212121212121</v>
      </c>
      <c r="W9" s="58">
        <f>IFERROR((s_DL/(up_RadSpec!I9*s_EF_cw*(1/365)*s_ED_con*up_RadSpec!N9*s_ET_cw_o*(1/24)*up_RadSpec!S9))*1,".")</f>
        <v>691.77320332249928</v>
      </c>
      <c r="X9" s="65">
        <f>s_C*s_EF_cw*(1/365)*s_ED_con*(s_ET_cw_i+s_ET_cw_o)*(1/24)*up_RadSpec!T9*up_RadSpec!O9*1</f>
        <v>2.6221576329398769E-2</v>
      </c>
      <c r="Y9" s="65">
        <f>s_C*s_EF_cw*(1/365)*s_ED_con*(s_ET_cw_i+s_ET_cw_o)*(1/24)*up_RadSpec!U9*up_RadSpec!P9*1</f>
        <v>1.280245807194981E-2</v>
      </c>
      <c r="Z9" s="65">
        <f>s_C*s_EF_cw*(1/365)*s_ED_con*(s_ET_cw_i+s_ET_cw_o)*(1/24)*up_RadSpec!V9*up_RadSpec!Q9*1</f>
        <v>1.8195142157587007E-2</v>
      </c>
      <c r="AA9" s="65">
        <f>s_C*s_EF_cw*(1/365)*s_ED_con*(s_ET_cw_i+s_ET_cw_o)*(1/24)*up_RadSpec!W9*up_RadSpec!R9*1</f>
        <v>2.2072988013698634E-2</v>
      </c>
      <c r="AB9" s="65">
        <f>s_C*s_EF_cw*(1/365)*s_ED_con*(s_ET_cw_i+s_ET_cw_o)*(1/24)*up_RadSpec!S9*up_RadSpec!N9*1</f>
        <v>7.2278023722018017E-3</v>
      </c>
      <c r="AC9" s="58">
        <f>IFERROR(s_DL/(up_RadSpec!F9*s_EF_cw*s_ED_con*s_ET_cw_o*(1/24)*s_IRA_cw),".")</f>
        <v>2.1333333333333334E-3</v>
      </c>
      <c r="AD9" s="58">
        <f>IFERROR(s_DL/(up_RadSpec!H9*s_EF_cw*(1/365)*s_ED_con*s_ET_cw_o*(1/24)*s_GSF_a),".")</f>
        <v>11.679999999999998</v>
      </c>
      <c r="AE9" s="58">
        <f t="shared" si="10"/>
        <v>2.1329437545653763E-3</v>
      </c>
      <c r="AF9" s="65">
        <f t="shared" si="7"/>
        <v>2343.75</v>
      </c>
      <c r="AG9" s="65">
        <f t="shared" si="8"/>
        <v>0.42808219178082196</v>
      </c>
      <c r="AH9" s="61"/>
    </row>
    <row r="10" spans="1:34" x14ac:dyDescent="0.25">
      <c r="A10" s="66" t="s">
        <v>8</v>
      </c>
      <c r="B10" s="61" t="s">
        <v>261</v>
      </c>
      <c r="C10" s="58">
        <f>IFERROR((s_DL/(up_RadSpec!G10*s_EF_cw*s_ED_con*s_IRS_cw*(1/1000)))*1,".")</f>
        <v>0.26666666666666666</v>
      </c>
      <c r="D10" s="58">
        <f>IFERROR(IF(A10="H-3",(s_DL/(up_RadSpec!F10*s_EF_cw*s_ED_con*s_ET_cw_o*(1/24)*s_IRA_cw*(1/17)*1000))*1,(s_DL/(up_RadSpec!F10*s_EF_cw*s_ED_con*s_ET_cw_o*(1/24)*s_IRA_cw*(1/s_PEFsc)*1000))*1),".")</f>
        <v>1.0847401267796353</v>
      </c>
      <c r="E10" s="58">
        <f>IFERROR((s_DL/(up_RadSpec!E10*s_EF_cw*(1/365)*s_ED_con*up_RadSpec!O10*s_ET_cw_o*(1/24)*up_RadSpec!T10))*1,".")</f>
        <v>364.86095238095231</v>
      </c>
      <c r="F10" s="58">
        <f t="shared" si="0"/>
        <v>0.21392110593621744</v>
      </c>
      <c r="G10" s="65">
        <f t="shared" si="1"/>
        <v>18.75</v>
      </c>
      <c r="H10" s="65">
        <f t="shared" si="2"/>
        <v>4.6093989487085221</v>
      </c>
      <c r="I10" s="65">
        <f>s_C*s_EF_cw*(1/365)*s_ED_con*(s_ET_cw_i+s_ET_cw_o)*(1/24)*up_RadSpec!T10*up_RadSpec!O10*1</f>
        <v>1.3703850651520216E-2</v>
      </c>
      <c r="J10" s="58"/>
      <c r="K10" s="58">
        <f>IFERROR((s_DL/(up_RadSpec!G10*s_EF_cw*s_ED_con*s_IRS_cw*(1/1000)))*1,".")</f>
        <v>0.26666666666666666</v>
      </c>
      <c r="L10" s="58">
        <f>IFERROR(IF(A10="H-3",(s_DL/(up_RadSpec!F10*s_EF_cw*s_ED_con*s_ET_cw_o*(1/24)*s_IRA_cw*(1/17)*1000))*1,(s_DL/(up_RadSpec!F10*s_EF_cw*s_ED_con*s_ET_cw_o*(1/24)*s_IRA_cw*(1/s_PEF__sc)*1000))*1),".")</f>
        <v>6.8223610179066441</v>
      </c>
      <c r="M10" s="58">
        <f>IFERROR((s_DL/(up_RadSpec!E10*s_EF_cw*(1/365)*s_ED_con*up_RadSpec!O10*s_ET_cw_o*(1/24)*up_RadSpec!T10))*1,".")</f>
        <v>364.86095238095231</v>
      </c>
      <c r="N10" s="58">
        <f t="shared" si="9"/>
        <v>0.25645512996638575</v>
      </c>
      <c r="O10" s="65">
        <f t="shared" si="4"/>
        <v>18.75</v>
      </c>
      <c r="P10" s="65">
        <f t="shared" si="5"/>
        <v>0.73288411253472296</v>
      </c>
      <c r="Q10" s="65">
        <f>s_C*s_EF_cw*(1/365)*s_ED_con*(s_ET_cw_i+s_ET_cw_o)*(1/24)*up_RadSpec!T10*up_RadSpec!O10*1</f>
        <v>1.3703850651520216E-2</v>
      </c>
      <c r="R10" s="58"/>
      <c r="S10" s="58">
        <f>IFERROR((s_DL/(up_RadSpec!E10*s_EF_cw*(1/365)*s_ED_con*up_RadSpec!O10*s_ET_cw_o*(1/24)*up_RadSpec!T10))*1,".")</f>
        <v>364.86095238095231</v>
      </c>
      <c r="T10" s="58">
        <f>IFERROR((s_DL/(up_RadSpec!K10*s_EF_cw*(1/365)*s_ED_con*up_RadSpec!P10*s_ET_cw_o*(1/24)*up_RadSpec!U10))*1,".")</f>
        <v>568.55026455026427</v>
      </c>
      <c r="U10" s="58">
        <f>IFERROR((s_DL/(up_RadSpec!L10*s_EF_cw*(1/365)*s_ED_con*up_RadSpec!Q10*s_ET_cw_o*(1/24)*up_RadSpec!V10))*1,".")</f>
        <v>406.01927972290622</v>
      </c>
      <c r="V10" s="58">
        <f>IFERROR((s_DL/(up_RadSpec!M10*s_EF_cw*(1/365)*s_ED_con*up_RadSpec!R10*s_ET_cw_o*(1/24)*up_RadSpec!W10))*1,".")</f>
        <v>371.35207496653277</v>
      </c>
      <c r="W10" s="58">
        <f>IFERROR((s_DL/(up_RadSpec!I10*s_EF_cw*(1/365)*s_ED_con*up_RadSpec!N10*s_ET_cw_o*(1/24)*up_RadSpec!S10))*1,".")</f>
        <v>955.7804925344193</v>
      </c>
      <c r="X10" s="65">
        <f>s_C*s_EF_cw*(1/365)*s_ED_con*(s_ET_cw_i+s_ET_cw_o)*(1/24)*up_RadSpec!T10*up_RadSpec!O10*1</f>
        <v>1.3703850651520216E-2</v>
      </c>
      <c r="Y10" s="65">
        <f>s_C*s_EF_cw*(1/365)*s_ED_con*(s_ET_cw_i+s_ET_cw_o)*(1/24)*up_RadSpec!U10*up_RadSpec!P10*1</f>
        <v>8.7942972007147152E-3</v>
      </c>
      <c r="Z10" s="65">
        <f>s_C*s_EF_cw*(1/365)*s_ED_con*(s_ET_cw_i+s_ET_cw_o)*(1/24)*up_RadSpec!V10*up_RadSpec!Q10*1</f>
        <v>1.2314686148431973E-2</v>
      </c>
      <c r="AA10" s="65">
        <f>s_C*s_EF_cw*(1/365)*s_ED_con*(s_ET_cw_i+s_ET_cw_o)*(1/24)*up_RadSpec!W10*up_RadSpec!R10*1</f>
        <v>1.3464311463590487E-2</v>
      </c>
      <c r="AB10" s="65">
        <f>s_C*s_EF_cw*(1/365)*s_ED_con*(s_ET_cw_i+s_ET_cw_o)*(1/24)*up_RadSpec!S10*up_RadSpec!N10*1</f>
        <v>5.2313266896059207E-3</v>
      </c>
      <c r="AC10" s="58">
        <f>IFERROR(s_DL/(up_RadSpec!F10*s_EF_cw*s_ED_con*s_ET_cw_o*(1/24)*s_IRA_cw),".")</f>
        <v>2.1333333333333334E-3</v>
      </c>
      <c r="AD10" s="58">
        <f>IFERROR(s_DL/(up_RadSpec!H10*s_EF_cw*(1/365)*s_ED_con*s_ET_cw_o*(1/24)*s_GSF_a),".")</f>
        <v>11.679999999999998</v>
      </c>
      <c r="AE10" s="58">
        <f t="shared" si="10"/>
        <v>2.1329437545653763E-3</v>
      </c>
      <c r="AF10" s="65">
        <f t="shared" si="7"/>
        <v>2343.75</v>
      </c>
      <c r="AG10" s="65">
        <f t="shared" si="8"/>
        <v>0.42808219178082196</v>
      </c>
      <c r="AH10" s="61"/>
    </row>
    <row r="11" spans="1:34" x14ac:dyDescent="0.25">
      <c r="A11" s="64" t="s">
        <v>9</v>
      </c>
      <c r="B11" s="61" t="s">
        <v>274</v>
      </c>
      <c r="C11" s="58">
        <f>IFERROR((s_DL/(up_RadSpec!G11*s_EF_cw*s_ED_con*s_IRS_cw*(1/1000)))*1,".")</f>
        <v>0.26666666666666666</v>
      </c>
      <c r="D11" s="58">
        <f>IFERROR(IF(A11="H-3",(s_DL/(up_RadSpec!F11*s_EF_cw*s_ED_con*s_ET_cw_o*(1/24)*s_IRA_cw*(1/17)*1000))*1,(s_DL/(up_RadSpec!F11*s_EF_cw*s_ED_con*s_ET_cw_o*(1/24)*s_IRA_cw*(1/s_PEFsc)*1000))*1),".")</f>
        <v>1.0847401267796353</v>
      </c>
      <c r="E11" s="58">
        <f>IFERROR((s_DL/(up_RadSpec!E11*s_EF_cw*(1/365)*s_ED_con*up_RadSpec!O11*s_ET_cw_o*(1/24)*up_RadSpec!T11))*1,".")</f>
        <v>1090.9890109890107</v>
      </c>
      <c r="F11" s="58">
        <f t="shared" si="0"/>
        <v>0.21400461665712414</v>
      </c>
      <c r="G11" s="65">
        <f t="shared" si="1"/>
        <v>18.75</v>
      </c>
      <c r="H11" s="65">
        <f t="shared" si="2"/>
        <v>4.6093989487085221</v>
      </c>
      <c r="I11" s="65">
        <f>s_C*s_EF_cw*(1/365)*s_ED_con*(s_ET_cw_i+s_ET_cw_o)*(1/24)*up_RadSpec!T11*up_RadSpec!O11*1</f>
        <v>4.5829975825946827E-3</v>
      </c>
      <c r="J11" s="58"/>
      <c r="K11" s="58">
        <f>IFERROR((s_DL/(up_RadSpec!G11*s_EF_cw*s_ED_con*s_IRS_cw*(1/1000)))*1,".")</f>
        <v>0.26666666666666666</v>
      </c>
      <c r="L11" s="58">
        <f>IFERROR(IF(A11="H-3",(s_DL/(up_RadSpec!F11*s_EF_cw*s_ED_con*s_ET_cw_o*(1/24)*s_IRA_cw*(1/17)*1000))*1,(s_DL/(up_RadSpec!F11*s_EF_cw*s_ED_con*s_ET_cw_o*(1/24)*s_IRA_cw*(1/s_PEF__sc)*1000))*1),".")</f>
        <v>6.8223610179066441</v>
      </c>
      <c r="M11" s="58">
        <f>IFERROR((s_DL/(up_RadSpec!E11*s_EF_cw*(1/365)*s_ED_con*up_RadSpec!O11*s_ET_cw_o*(1/24)*up_RadSpec!T11))*1,".")</f>
        <v>1090.9890109890107</v>
      </c>
      <c r="N11" s="58">
        <f t="shared" si="9"/>
        <v>0.25657516042216422</v>
      </c>
      <c r="O11" s="65">
        <f t="shared" si="4"/>
        <v>18.75</v>
      </c>
      <c r="P11" s="65">
        <f t="shared" si="5"/>
        <v>0.73288411253472296</v>
      </c>
      <c r="Q11" s="65">
        <f>s_C*s_EF_cw*(1/365)*s_ED_con*(s_ET_cw_i+s_ET_cw_o)*(1/24)*up_RadSpec!T11*up_RadSpec!O11*1</f>
        <v>4.5829975825946827E-3</v>
      </c>
      <c r="R11" s="58"/>
      <c r="S11" s="58">
        <f>IFERROR((s_DL/(up_RadSpec!E11*s_EF_cw*(1/365)*s_ED_con*up_RadSpec!O11*s_ET_cw_o*(1/24)*up_RadSpec!T11))*1,".")</f>
        <v>1090.9890109890107</v>
      </c>
      <c r="T11" s="58">
        <f>IFERROR((s_DL/(up_RadSpec!K11*s_EF_cw*(1/365)*s_ED_con*up_RadSpec!P11*s_ET_cw_o*(1/24)*up_RadSpec!U11))*1,".")</f>
        <v>1380.4616805170822</v>
      </c>
      <c r="U11" s="58">
        <f>IFERROR((s_DL/(up_RadSpec!L11*s_EF_cw*(1/365)*s_ED_con*up_RadSpec!Q11*s_ET_cw_o*(1/24)*up_RadSpec!V11))*1,".")</f>
        <v>1071.3669064748196</v>
      </c>
      <c r="V11" s="58">
        <f>IFERROR((s_DL/(up_RadSpec!M11*s_EF_cw*(1/365)*s_ED_con*up_RadSpec!R11*s_ET_cw_o*(1/24)*up_RadSpec!W11))*1,".")</f>
        <v>1020.5351170568564</v>
      </c>
      <c r="W11" s="58">
        <f>IFERROR((s_DL/(up_RadSpec!I11*s_EF_cw*(1/365)*s_ED_con*up_RadSpec!N11*s_ET_cw_o*(1/24)*up_RadSpec!S11))*1,".")</f>
        <v>2569.8979591836733</v>
      </c>
      <c r="X11" s="65">
        <f>s_C*s_EF_cw*(1/365)*s_ED_con*(s_ET_cw_i+s_ET_cw_o)*(1/24)*up_RadSpec!T11*up_RadSpec!O11*1</f>
        <v>4.5829975825946827E-3</v>
      </c>
      <c r="Y11" s="65">
        <f>s_C*s_EF_cw*(1/365)*s_ED_con*(s_ET_cw_i+s_ET_cw_o)*(1/24)*up_RadSpec!U11*up_RadSpec!P11*1</f>
        <v>3.6219766695205487E-3</v>
      </c>
      <c r="Z11" s="65">
        <f>s_C*s_EF_cw*(1/365)*s_ED_con*(s_ET_cw_i+s_ET_cw_o)*(1/24)*up_RadSpec!V11*up_RadSpec!Q11*1</f>
        <v>4.6669352672575899E-3</v>
      </c>
      <c r="AA11" s="65">
        <f>s_C*s_EF_cw*(1/365)*s_ED_con*(s_ET_cw_i+s_ET_cw_o)*(1/24)*up_RadSpec!W11*up_RadSpec!R11*1</f>
        <v>4.8993904437307457E-3</v>
      </c>
      <c r="AB11" s="65">
        <f>s_C*s_EF_cw*(1/365)*s_ED_con*(s_ET_cw_i+s_ET_cw_o)*(1/24)*up_RadSpec!S11*up_RadSpec!N11*1</f>
        <v>1.945602541195156E-3</v>
      </c>
      <c r="AC11" s="58">
        <f>IFERROR(s_DL/(up_RadSpec!F11*s_EF_cw*s_ED_con*s_ET_cw_o*(1/24)*s_IRA_cw),".")</f>
        <v>2.1333333333333334E-3</v>
      </c>
      <c r="AD11" s="58">
        <f>IFERROR(s_DL/(up_RadSpec!H11*s_EF_cw*(1/365)*s_ED_con*s_ET_cw_o*(1/24)*s_GSF_a),".")</f>
        <v>11.679999999999998</v>
      </c>
      <c r="AE11" s="58">
        <f t="shared" si="10"/>
        <v>2.1329437545653763E-3</v>
      </c>
      <c r="AF11" s="65">
        <f t="shared" si="7"/>
        <v>2343.75</v>
      </c>
      <c r="AG11" s="65">
        <f t="shared" si="8"/>
        <v>0.42808219178082196</v>
      </c>
      <c r="AH11" s="61"/>
    </row>
    <row r="12" spans="1:34" x14ac:dyDescent="0.25">
      <c r="A12" s="64" t="s">
        <v>10</v>
      </c>
      <c r="B12" s="61" t="s">
        <v>274</v>
      </c>
      <c r="C12" s="58">
        <f>IFERROR((s_DL/(up_RadSpec!G12*s_EF_cw*s_ED_con*s_IRS_cw*(1/1000)))*1,".")</f>
        <v>0.26666666666666666</v>
      </c>
      <c r="D12" s="58">
        <f>IFERROR(IF(A12="H-3",(s_DL/(up_RadSpec!F12*s_EF_cw*s_ED_con*s_ET_cw_o*(1/24)*s_IRA_cw*(1/17)*1000))*1,(s_DL/(up_RadSpec!F12*s_EF_cw*s_ED_con*s_ET_cw_o*(1/24)*s_IRA_cw*(1/s_PEFsc)*1000))*1),".")</f>
        <v>1.0847401267796353</v>
      </c>
      <c r="E12" s="58">
        <f>IFERROR((s_DL/(up_RadSpec!E12*s_EF_cw*(1/365)*s_ED_con*up_RadSpec!O12*s_ET_cw_o*(1/24)*up_RadSpec!T12))*1,".")</f>
        <v>522.73509433962249</v>
      </c>
      <c r="F12" s="58">
        <f t="shared" si="0"/>
        <v>0.21395899258024037</v>
      </c>
      <c r="G12" s="65">
        <f t="shared" si="1"/>
        <v>18.75</v>
      </c>
      <c r="H12" s="65">
        <f t="shared" si="2"/>
        <v>4.6093989487085221</v>
      </c>
      <c r="I12" s="65">
        <f>s_C*s_EF_cw*(1/365)*s_ED_con*(s_ET_cw_i+s_ET_cw_o)*(1/24)*up_RadSpec!T12*up_RadSpec!O12*1</f>
        <v>9.5650742682898658E-3</v>
      </c>
      <c r="J12" s="58"/>
      <c r="K12" s="58">
        <f>IFERROR((s_DL/(up_RadSpec!G12*s_EF_cw*s_ED_con*s_IRS_cw*(1/1000)))*1,".")</f>
        <v>0.26666666666666666</v>
      </c>
      <c r="L12" s="58">
        <f>IFERROR(IF(A12="H-3",(s_DL/(up_RadSpec!F12*s_EF_cw*s_ED_con*s_ET_cw_o*(1/24)*s_IRA_cw*(1/17)*1000))*1,(s_DL/(up_RadSpec!F12*s_EF_cw*s_ED_con*s_ET_cw_o*(1/24)*s_IRA_cw*(1/s_PEF__sc)*1000))*1),".")</f>
        <v>6.8223610179066441</v>
      </c>
      <c r="M12" s="58">
        <f>IFERROR((s_DL/(up_RadSpec!E12*s_EF_cw*(1/365)*s_ED_con*up_RadSpec!O12*s_ET_cw_o*(1/24)*up_RadSpec!T12))*1,".")</f>
        <v>522.73509433962249</v>
      </c>
      <c r="N12" s="58">
        <f t="shared" si="9"/>
        <v>0.25650958235587723</v>
      </c>
      <c r="O12" s="65">
        <f t="shared" si="4"/>
        <v>18.75</v>
      </c>
      <c r="P12" s="65">
        <f t="shared" si="5"/>
        <v>0.73288411253472296</v>
      </c>
      <c r="Q12" s="65">
        <f>s_C*s_EF_cw*(1/365)*s_ED_con*(s_ET_cw_i+s_ET_cw_o)*(1/24)*up_RadSpec!T12*up_RadSpec!O12*1</f>
        <v>9.5650742682898658E-3</v>
      </c>
      <c r="R12" s="58"/>
      <c r="S12" s="58">
        <f>IFERROR((s_DL/(up_RadSpec!E12*s_EF_cw*(1/365)*s_ED_con*up_RadSpec!O12*s_ET_cw_o*(1/24)*up_RadSpec!T12))*1,".")</f>
        <v>522.73509433962249</v>
      </c>
      <c r="T12" s="58">
        <f>IFERROR((s_DL/(up_RadSpec!K12*s_EF_cw*(1/365)*s_ED_con*up_RadSpec!P12*s_ET_cw_o*(1/24)*up_RadSpec!U12))*1,".")</f>
        <v>937.82028574802234</v>
      </c>
      <c r="U12" s="58">
        <f>IFERROR((s_DL/(up_RadSpec!L12*s_EF_cw*(1/365)*s_ED_con*up_RadSpec!Q12*s_ET_cw_o*(1/24)*up_RadSpec!V12))*1,".")</f>
        <v>680.00189331187551</v>
      </c>
      <c r="V12" s="58">
        <f>IFERROR((s_DL/(up_RadSpec!M12*s_EF_cw*(1/365)*s_ED_con*up_RadSpec!R12*s_ET_cw_o*(1/24)*up_RadSpec!W12))*1,".")</f>
        <v>600.53651266766008</v>
      </c>
      <c r="W12" s="58">
        <f>IFERROR((s_DL/(up_RadSpec!I12*s_EF_cw*(1/365)*s_ED_con*up_RadSpec!N12*s_ET_cw_o*(1/24)*up_RadSpec!S12))*1,".")</f>
        <v>1618.9115646258501</v>
      </c>
      <c r="X12" s="65">
        <f>s_C*s_EF_cw*(1/365)*s_ED_con*(s_ET_cw_i+s_ET_cw_o)*(1/24)*up_RadSpec!T12*up_RadSpec!O12*1</f>
        <v>9.5650742682898658E-3</v>
      </c>
      <c r="Y12" s="65">
        <f>s_C*s_EF_cw*(1/365)*s_ED_con*(s_ET_cw_i+s_ET_cw_o)*(1/24)*up_RadSpec!U12*up_RadSpec!P12*1</f>
        <v>5.3315118855761477E-3</v>
      </c>
      <c r="Z12" s="65">
        <f>s_C*s_EF_cw*(1/365)*s_ED_con*(s_ET_cw_i+s_ET_cw_o)*(1/24)*up_RadSpec!V12*up_RadSpec!Q12*1</f>
        <v>7.3529207038645766E-3</v>
      </c>
      <c r="AA12" s="65">
        <f>s_C*s_EF_cw*(1/365)*s_ED_con*(s_ET_cw_i+s_ET_cw_o)*(1/24)*up_RadSpec!W12*up_RadSpec!R12*1</f>
        <v>8.3258884256501922E-3</v>
      </c>
      <c r="AB12" s="65">
        <f>s_C*s_EF_cw*(1/365)*s_ED_con*(s_ET_cw_i+s_ET_cw_o)*(1/24)*up_RadSpec!S12*up_RadSpec!N12*1</f>
        <v>3.0884948314984454E-3</v>
      </c>
      <c r="AC12" s="58">
        <f>IFERROR(s_DL/(up_RadSpec!F12*s_EF_cw*s_ED_con*s_ET_cw_o*(1/24)*s_IRA_cw),".")</f>
        <v>2.1333333333333334E-3</v>
      </c>
      <c r="AD12" s="58">
        <f>IFERROR(s_DL/(up_RadSpec!H12*s_EF_cw*(1/365)*s_ED_con*s_ET_cw_o*(1/24)*s_GSF_a),".")</f>
        <v>11.679999999999998</v>
      </c>
      <c r="AE12" s="58">
        <f t="shared" si="10"/>
        <v>2.1329437545653763E-3</v>
      </c>
      <c r="AF12" s="65">
        <f t="shared" si="7"/>
        <v>2343.75</v>
      </c>
      <c r="AG12" s="65">
        <f t="shared" si="8"/>
        <v>0.42808219178082196</v>
      </c>
      <c r="AH12" s="61"/>
    </row>
    <row r="13" spans="1:34" x14ac:dyDescent="0.25">
      <c r="A13" s="64" t="s">
        <v>11</v>
      </c>
      <c r="B13" s="61" t="s">
        <v>274</v>
      </c>
      <c r="C13" s="58">
        <f>IFERROR((s_DL/(up_RadSpec!G13*s_EF_cw*s_ED_con*s_IRS_cw*(1/1000)))*1,".")</f>
        <v>0.26666666666666666</v>
      </c>
      <c r="D13" s="58">
        <f>IFERROR(IF(A13="H-3",(s_DL/(up_RadSpec!F13*s_EF_cw*s_ED_con*s_ET_cw_o*(1/24)*s_IRA_cw*(1/17)*1000))*1,(s_DL/(up_RadSpec!F13*s_EF_cw*s_ED_con*s_ET_cw_o*(1/24)*s_IRA_cw*(1/s_PEFsc)*1000))*1),".")</f>
        <v>1.0847401267796353</v>
      </c>
      <c r="E13" s="58">
        <f>IFERROR((s_DL/(up_RadSpec!E13*s_EF_cw*(1/365)*s_ED_con*up_RadSpec!O13*s_ET_cw_o*(1/24)*up_RadSpec!T13))*1,".")</f>
        <v>4017.9786566227272</v>
      </c>
      <c r="F13" s="58">
        <f t="shared" si="0"/>
        <v>0.21403520116747932</v>
      </c>
      <c r="G13" s="65">
        <f t="shared" si="1"/>
        <v>18.75</v>
      </c>
      <c r="H13" s="65">
        <f t="shared" si="2"/>
        <v>4.6093989487085221</v>
      </c>
      <c r="I13" s="65">
        <f>s_C*s_EF_cw*(1/365)*s_ED_con*(s_ET_cw_i+s_ET_cw_o)*(1/24)*up_RadSpec!T13*up_RadSpec!O13*1</f>
        <v>1.2444068093190673E-3</v>
      </c>
      <c r="J13" s="58"/>
      <c r="K13" s="58">
        <f>IFERROR((s_DL/(up_RadSpec!G13*s_EF_cw*s_ED_con*s_IRS_cw*(1/1000)))*1,".")</f>
        <v>0.26666666666666666</v>
      </c>
      <c r="L13" s="58">
        <f>IFERROR(IF(A13="H-3",(s_DL/(up_RadSpec!F13*s_EF_cw*s_ED_con*s_ET_cw_o*(1/24)*s_IRA_cw*(1/17)*1000))*1,(s_DL/(up_RadSpec!F13*s_EF_cw*s_ED_con*s_ET_cw_o*(1/24)*s_IRA_cw*(1/s_PEF__sc)*1000))*1),".")</f>
        <v>6.8223610179066441</v>
      </c>
      <c r="M13" s="58">
        <f>IFERROR((s_DL/(up_RadSpec!E13*s_EF_cw*(1/365)*s_ED_con*up_RadSpec!O13*s_ET_cw_o*(1/24)*up_RadSpec!T13))*1,".")</f>
        <v>4017.9786566227272</v>
      </c>
      <c r="N13" s="58">
        <f t="shared" si="9"/>
        <v>0.25661912438300477</v>
      </c>
      <c r="O13" s="65">
        <f t="shared" si="4"/>
        <v>18.75</v>
      </c>
      <c r="P13" s="65">
        <f t="shared" si="5"/>
        <v>0.73288411253472296</v>
      </c>
      <c r="Q13" s="65">
        <f>s_C*s_EF_cw*(1/365)*s_ED_con*(s_ET_cw_i+s_ET_cw_o)*(1/24)*up_RadSpec!T13*up_RadSpec!O13*1</f>
        <v>1.2444068093190673E-3</v>
      </c>
      <c r="R13" s="58"/>
      <c r="S13" s="58">
        <f>IFERROR((s_DL/(up_RadSpec!E13*s_EF_cw*(1/365)*s_ED_con*up_RadSpec!O13*s_ET_cw_o*(1/24)*up_RadSpec!T13))*1,".")</f>
        <v>4017.9786566227272</v>
      </c>
      <c r="T13" s="58">
        <f>IFERROR((s_DL/(up_RadSpec!K13*s_EF_cw*(1/365)*s_ED_con*up_RadSpec!P13*s_ET_cw_o*(1/24)*up_RadSpec!U13))*1,".")</f>
        <v>8762.3304070231461</v>
      </c>
      <c r="U13" s="58">
        <f>IFERROR((s_DL/(up_RadSpec!L13*s_EF_cw*(1/365)*s_ED_con*up_RadSpec!Q13*s_ET_cw_o*(1/24)*up_RadSpec!V13))*1,".")</f>
        <v>5205.6384742951896</v>
      </c>
      <c r="V13" s="58">
        <f>IFERROR((s_DL/(up_RadSpec!M13*s_EF_cw*(1/365)*s_ED_con*up_RadSpec!R13*s_ET_cw_o*(1/24)*up_RadSpec!W13))*1,".")</f>
        <v>4297.3540256898596</v>
      </c>
      <c r="W13" s="58">
        <f>IFERROR((s_DL/(up_RadSpec!I13*s_EF_cw*(1/365)*s_ED_con*up_RadSpec!N13*s_ET_cw_o*(1/24)*up_RadSpec!S13))*1,".")</f>
        <v>84297.61904761901</v>
      </c>
      <c r="X13" s="65">
        <f>s_C*s_EF_cw*(1/365)*s_ED_con*(s_ET_cw_i+s_ET_cw_o)*(1/24)*up_RadSpec!T13*up_RadSpec!O13*1</f>
        <v>1.2444068093190673E-3</v>
      </c>
      <c r="Y13" s="65">
        <f>s_C*s_EF_cw*(1/365)*s_ED_con*(s_ET_cw_i+s_ET_cw_o)*(1/24)*up_RadSpec!U13*up_RadSpec!P13*1</f>
        <v>5.7062445351209554E-4</v>
      </c>
      <c r="Z13" s="65">
        <f>s_C*s_EF_cw*(1/365)*s_ED_con*(s_ET_cw_i+s_ET_cw_o)*(1/24)*up_RadSpec!V13*up_RadSpec!Q13*1</f>
        <v>9.604969735584586E-4</v>
      </c>
      <c r="AA13" s="65">
        <f>s_C*s_EF_cw*(1/365)*s_ED_con*(s_ET_cw_i+s_ET_cw_o)*(1/24)*up_RadSpec!W13*up_RadSpec!R13*1</f>
        <v>1.1635066531893064E-3</v>
      </c>
      <c r="AB13" s="65">
        <f>s_C*s_EF_cw*(1/365)*s_ED_con*(s_ET_cw_i+s_ET_cw_o)*(1/24)*up_RadSpec!S13*up_RadSpec!N13*1</f>
        <v>5.931365626323968E-5</v>
      </c>
      <c r="AC13" s="58">
        <f>IFERROR(s_DL/(up_RadSpec!F13*s_EF_cw*s_ED_con*s_ET_cw_o*(1/24)*s_IRA_cw),".")</f>
        <v>2.1333333333333334E-3</v>
      </c>
      <c r="AD13" s="58">
        <f>IFERROR(s_DL/(up_RadSpec!H13*s_EF_cw*(1/365)*s_ED_con*s_ET_cw_o*(1/24)*s_GSF_a),".")</f>
        <v>11.679999999999998</v>
      </c>
      <c r="AE13" s="58">
        <f t="shared" si="10"/>
        <v>2.1329437545653763E-3</v>
      </c>
      <c r="AF13" s="65">
        <f t="shared" si="7"/>
        <v>2343.75</v>
      </c>
      <c r="AG13" s="65">
        <f t="shared" si="8"/>
        <v>0.42808219178082196</v>
      </c>
      <c r="AH13" s="61"/>
    </row>
    <row r="14" spans="1:34" x14ac:dyDescent="0.25">
      <c r="A14" s="64" t="s">
        <v>12</v>
      </c>
      <c r="B14" s="61" t="s">
        <v>274</v>
      </c>
      <c r="C14" s="58">
        <f>IFERROR((s_DL/(up_RadSpec!G14*s_EF_cw*s_ED_con*s_IRS_cw*(1/1000)))*1,".")</f>
        <v>0.26666666666666666</v>
      </c>
      <c r="D14" s="58">
        <f>IFERROR(IF(A14="H-3",(s_DL/(up_RadSpec!F14*s_EF_cw*s_ED_con*s_ET_cw_o*(1/24)*s_IRA_cw*(1/17)*1000))*1,(s_DL/(up_RadSpec!F14*s_EF_cw*s_ED_con*s_ET_cw_o*(1/24)*s_IRA_cw*(1/s_PEFsc)*1000))*1),".")</f>
        <v>1.0847401267796353</v>
      </c>
      <c r="E14" s="58">
        <f>IFERROR((s_DL/(up_RadSpec!E14*s_EF_cw*(1/365)*s_ED_con*up_RadSpec!O14*s_ET_cw_o*(1/24)*up_RadSpec!T14))*1,".")</f>
        <v>603.16798252147544</v>
      </c>
      <c r="F14" s="58">
        <f t="shared" si="0"/>
        <v>0.21397067138825793</v>
      </c>
      <c r="G14" s="65">
        <f t="shared" si="1"/>
        <v>18.75</v>
      </c>
      <c r="H14" s="65">
        <f t="shared" si="2"/>
        <v>4.6093989487085221</v>
      </c>
      <c r="I14" s="65">
        <f>s_C*s_EF_cw*(1/365)*s_ED_con*(s_ET_cw_i+s_ET_cw_o)*(1/24)*up_RadSpec!T14*up_RadSpec!O14*1</f>
        <v>8.2895646733403636E-3</v>
      </c>
      <c r="J14" s="58"/>
      <c r="K14" s="58">
        <f>IFERROR((s_DL/(up_RadSpec!G14*s_EF_cw*s_ED_con*s_IRS_cw*(1/1000)))*1,".")</f>
        <v>0.26666666666666666</v>
      </c>
      <c r="L14" s="58">
        <f>IFERROR(IF(A14="H-3",(s_DL/(up_RadSpec!F14*s_EF_cw*s_ED_con*s_ET_cw_o*(1/24)*s_IRA_cw*(1/17)*1000))*1,(s_DL/(up_RadSpec!F14*s_EF_cw*s_ED_con*s_ET_cw_o*(1/24)*s_IRA_cw*(1/s_PEF__sc)*1000))*1),".")</f>
        <v>6.8223610179066441</v>
      </c>
      <c r="M14" s="58">
        <f>IFERROR((s_DL/(up_RadSpec!E14*s_EF_cw*(1/365)*s_ED_con*up_RadSpec!O14*s_ET_cw_o*(1/24)*up_RadSpec!T14))*1,".")</f>
        <v>603.16798252147544</v>
      </c>
      <c r="N14" s="58">
        <f t="shared" si="9"/>
        <v>0.25652636843756271</v>
      </c>
      <c r="O14" s="65">
        <f t="shared" si="4"/>
        <v>18.75</v>
      </c>
      <c r="P14" s="65">
        <f t="shared" si="5"/>
        <v>0.73288411253472296</v>
      </c>
      <c r="Q14" s="65">
        <f>s_C*s_EF_cw*(1/365)*s_ED_con*(s_ET_cw_i+s_ET_cw_o)*(1/24)*up_RadSpec!T14*up_RadSpec!O14*1</f>
        <v>8.2895646733403636E-3</v>
      </c>
      <c r="R14" s="58"/>
      <c r="S14" s="58">
        <f>IFERROR((s_DL/(up_RadSpec!E14*s_EF_cw*(1/365)*s_ED_con*up_RadSpec!O14*s_ET_cw_o*(1/24)*up_RadSpec!T14))*1,".")</f>
        <v>603.16798252147544</v>
      </c>
      <c r="T14" s="58">
        <f>IFERROR((s_DL/(up_RadSpec!K14*s_EF_cw*(1/365)*s_ED_con*up_RadSpec!P14*s_ET_cw_o*(1/24)*up_RadSpec!U14))*1,".")</f>
        <v>1095.4154336444349</v>
      </c>
      <c r="U14" s="58">
        <f>IFERROR((s_DL/(up_RadSpec!L14*s_EF_cw*(1/365)*s_ED_con*up_RadSpec!Q14*s_ET_cw_o*(1/24)*up_RadSpec!V14))*1,".")</f>
        <v>809.88845342176728</v>
      </c>
      <c r="V14" s="58">
        <f>IFERROR((s_DL/(up_RadSpec!M14*s_EF_cw*(1/365)*s_ED_con*up_RadSpec!R14*s_ET_cw_o*(1/24)*up_RadSpec!W14))*1,".")</f>
        <v>709.70250826365941</v>
      </c>
      <c r="W14" s="58">
        <f>IFERROR((s_DL/(up_RadSpec!I14*s_EF_cw*(1/365)*s_ED_con*up_RadSpec!N14*s_ET_cw_o*(1/24)*up_RadSpec!S14))*1,".")</f>
        <v>3056.5040650406509</v>
      </c>
      <c r="X14" s="65">
        <f>s_C*s_EF_cw*(1/365)*s_ED_con*(s_ET_cw_i+s_ET_cw_o)*(1/24)*up_RadSpec!T14*up_RadSpec!O14*1</f>
        <v>8.2895646733403636E-3</v>
      </c>
      <c r="Y14" s="65">
        <f>s_C*s_EF_cw*(1/365)*s_ED_con*(s_ET_cw_i+s_ET_cw_o)*(1/24)*up_RadSpec!U14*up_RadSpec!P14*1</f>
        <v>4.5644783215853151E-3</v>
      </c>
      <c r="Z14" s="65">
        <f>s_C*s_EF_cw*(1/365)*s_ED_con*(s_ET_cw_i+s_ET_cw_o)*(1/24)*up_RadSpec!V14*up_RadSpec!Q14*1</f>
        <v>6.173689696247763E-3</v>
      </c>
      <c r="AA14" s="65">
        <f>s_C*s_EF_cw*(1/365)*s_ED_con*(s_ET_cw_i+s_ET_cw_o)*(1/24)*up_RadSpec!W14*up_RadSpec!R14*1</f>
        <v>7.045205479452055E-3</v>
      </c>
      <c r="AB14" s="65">
        <f>s_C*s_EF_cw*(1/365)*s_ED_con*(s_ET_cw_i+s_ET_cw_o)*(1/24)*up_RadSpec!S14*up_RadSpec!N14*1</f>
        <v>1.6358558318925387E-3</v>
      </c>
      <c r="AC14" s="58">
        <f>IFERROR(s_DL/(up_RadSpec!F14*s_EF_cw*s_ED_con*s_ET_cw_o*(1/24)*s_IRA_cw),".")</f>
        <v>2.1333333333333334E-3</v>
      </c>
      <c r="AD14" s="58">
        <f>IFERROR(s_DL/(up_RadSpec!H14*s_EF_cw*(1/365)*s_ED_con*s_ET_cw_o*(1/24)*s_GSF_a),".")</f>
        <v>11.679999999999998</v>
      </c>
      <c r="AE14" s="58">
        <f t="shared" si="10"/>
        <v>2.1329437545653763E-3</v>
      </c>
      <c r="AF14" s="65">
        <f t="shared" si="7"/>
        <v>2343.75</v>
      </c>
      <c r="AG14" s="65">
        <f t="shared" si="8"/>
        <v>0.42808219178082196</v>
      </c>
      <c r="AH14" s="61"/>
    </row>
    <row r="15" spans="1:34" x14ac:dyDescent="0.25">
      <c r="A15" s="64" t="s">
        <v>13</v>
      </c>
      <c r="B15" s="61" t="s">
        <v>274</v>
      </c>
      <c r="C15" s="58">
        <f>IFERROR((s_DL/(up_RadSpec!G15*s_EF_cw*s_ED_con*s_IRS_cw*(1/1000)))*1,".")</f>
        <v>0.26666666666666666</v>
      </c>
      <c r="D15" s="58">
        <f>IFERROR(IF(A15="H-3",(s_DL/(up_RadSpec!F15*s_EF_cw*s_ED_con*s_ET_cw_o*(1/24)*s_IRA_cw*(1/17)*1000))*1,(s_DL/(up_RadSpec!F15*s_EF_cw*s_ED_con*s_ET_cw_o*(1/24)*s_IRA_cw*(1/s_PEFsc)*1000))*1),".")</f>
        <v>1.0847401267796353</v>
      </c>
      <c r="E15" s="58" t="str">
        <f>IFERROR((s_DL/(up_RadSpec!E15*s_EF_cw*(1/365)*s_ED_con*up_RadSpec!O15*s_ET_cw_o*(1/24)*up_RadSpec!T15))*1,".")</f>
        <v>.</v>
      </c>
      <c r="F15" s="58">
        <f t="shared" si="0"/>
        <v>0.21404660329569122</v>
      </c>
      <c r="G15" s="65">
        <f t="shared" si="1"/>
        <v>18.75</v>
      </c>
      <c r="H15" s="65">
        <f t="shared" si="2"/>
        <v>4.6093989487085221</v>
      </c>
      <c r="I15" s="65">
        <f>s_C*s_EF_cw*(1/365)*s_ED_con*(s_ET_cw_i+s_ET_cw_o)*(1/24)*up_RadSpec!T15*up_RadSpec!O15*1</f>
        <v>0</v>
      </c>
      <c r="J15" s="58"/>
      <c r="K15" s="58">
        <f>IFERROR((s_DL/(up_RadSpec!G15*s_EF_cw*s_ED_con*s_IRS_cw*(1/1000)))*1,".")</f>
        <v>0.26666666666666666</v>
      </c>
      <c r="L15" s="58">
        <f>IFERROR(IF(A15="H-3",(s_DL/(up_RadSpec!F15*s_EF_cw*s_ED_con*s_ET_cw_o*(1/24)*s_IRA_cw*(1/17)*1000))*1,(s_DL/(up_RadSpec!F15*s_EF_cw*s_ED_con*s_ET_cw_o*(1/24)*s_IRA_cw*(1/s_PEF__sc)*1000))*1),".")</f>
        <v>6.8223610179066441</v>
      </c>
      <c r="M15" s="58" t="str">
        <f>IFERROR((s_DL/(up_RadSpec!E15*s_EF_cw*(1/365)*s_ED_con*up_RadSpec!O15*s_ET_cw_o*(1/24)*up_RadSpec!T15))*1,".")</f>
        <v>.</v>
      </c>
      <c r="N15" s="58">
        <f t="shared" si="9"/>
        <v>0.25663551510749605</v>
      </c>
      <c r="O15" s="65">
        <f t="shared" si="4"/>
        <v>18.75</v>
      </c>
      <c r="P15" s="65">
        <f t="shared" si="5"/>
        <v>0.73288411253472296</v>
      </c>
      <c r="Q15" s="65">
        <f>s_C*s_EF_cw*(1/365)*s_ED_con*(s_ET_cw_i+s_ET_cw_o)*(1/24)*up_RadSpec!T15*up_RadSpec!O15*1</f>
        <v>0</v>
      </c>
      <c r="R15" s="58"/>
      <c r="S15" s="58" t="str">
        <f>IFERROR((s_DL/(up_RadSpec!E15*s_EF_cw*(1/365)*s_ED_con*up_RadSpec!O15*s_ET_cw_o*(1/24)*up_RadSpec!T15))*1,".")</f>
        <v>.</v>
      </c>
      <c r="T15" s="58" t="str">
        <f>IFERROR((s_DL/(up_RadSpec!K15*s_EF_cw*(1/365)*s_ED_con*up_RadSpec!P15*s_ET_cw_o*(1/24)*up_RadSpec!U15))*1,".")</f>
        <v>.</v>
      </c>
      <c r="U15" s="58" t="str">
        <f>IFERROR((s_DL/(up_RadSpec!L15*s_EF_cw*(1/365)*s_ED_con*up_RadSpec!Q15*s_ET_cw_o*(1/24)*up_RadSpec!V15))*1,".")</f>
        <v>.</v>
      </c>
      <c r="V15" s="58" t="str">
        <f>IFERROR((s_DL/(up_RadSpec!M15*s_EF_cw*(1/365)*s_ED_con*up_RadSpec!R15*s_ET_cw_o*(1/24)*up_RadSpec!W15))*1,".")</f>
        <v>.</v>
      </c>
      <c r="W15" s="58" t="str">
        <f>IFERROR((s_DL/(up_RadSpec!I15*s_EF_cw*(1/365)*s_ED_con*up_RadSpec!N15*s_ET_cw_o*(1/24)*up_RadSpec!S15))*1,".")</f>
        <v>.</v>
      </c>
      <c r="X15" s="65">
        <f>s_C*s_EF_cw*(1/365)*s_ED_con*(s_ET_cw_i+s_ET_cw_o)*(1/24)*up_RadSpec!T15*up_RadSpec!O15*1</f>
        <v>0</v>
      </c>
      <c r="Y15" s="65">
        <f>s_C*s_EF_cw*(1/365)*s_ED_con*(s_ET_cw_i+s_ET_cw_o)*(1/24)*up_RadSpec!U15*up_RadSpec!P15*1</f>
        <v>0</v>
      </c>
      <c r="Z15" s="65">
        <f>s_C*s_EF_cw*(1/365)*s_ED_con*(s_ET_cw_i+s_ET_cw_o)*(1/24)*up_RadSpec!V15*up_RadSpec!Q15*1</f>
        <v>0</v>
      </c>
      <c r="AA15" s="65">
        <f>s_C*s_EF_cw*(1/365)*s_ED_con*(s_ET_cw_i+s_ET_cw_o)*(1/24)*up_RadSpec!W15*up_RadSpec!R15*1</f>
        <v>0</v>
      </c>
      <c r="AB15" s="65">
        <f>s_C*s_EF_cw*(1/365)*s_ED_con*(s_ET_cw_i+s_ET_cw_o)*(1/24)*up_RadSpec!S15*up_RadSpec!N15*1</f>
        <v>0</v>
      </c>
      <c r="AC15" s="58">
        <f>IFERROR(s_DL/(up_RadSpec!F15*s_EF_cw*s_ED_con*s_ET_cw_o*(1/24)*s_IRA_cw),".")</f>
        <v>2.1333333333333334E-3</v>
      </c>
      <c r="AD15" s="58">
        <f>IFERROR(s_DL/(up_RadSpec!H15*s_EF_cw*(1/365)*s_ED_con*s_ET_cw_o*(1/24)*s_GSF_a),".")</f>
        <v>11.679999999999998</v>
      </c>
      <c r="AE15" s="58">
        <f t="shared" si="10"/>
        <v>2.1329437545653763E-3</v>
      </c>
      <c r="AF15" s="65">
        <f t="shared" si="7"/>
        <v>2343.75</v>
      </c>
      <c r="AG15" s="65">
        <f t="shared" si="8"/>
        <v>0.42808219178082196</v>
      </c>
      <c r="AH15" s="61"/>
    </row>
    <row r="16" spans="1:34" x14ac:dyDescent="0.25">
      <c r="A16" s="64" t="s">
        <v>14</v>
      </c>
      <c r="B16" s="61" t="s">
        <v>274</v>
      </c>
      <c r="C16" s="58">
        <f>IFERROR((s_DL/(up_RadSpec!G16*s_EF_cw*s_ED_con*s_IRS_cw*(1/1000)))*1,".")</f>
        <v>0.26666666666666666</v>
      </c>
      <c r="D16" s="58">
        <f>IFERROR(IF(A16="H-3",(s_DL/(up_RadSpec!F16*s_EF_cw*s_ED_con*s_ET_cw_o*(1/24)*s_IRA_cw*(1/17)*1000))*1,(s_DL/(up_RadSpec!F16*s_EF_cw*s_ED_con*s_ET_cw_o*(1/24)*s_IRA_cw*(1/s_PEFsc)*1000))*1),".")</f>
        <v>1.0847401267796353</v>
      </c>
      <c r="E16" s="58">
        <f>IFERROR((s_DL/(up_RadSpec!E16*s_EF_cw*(1/365)*s_ED_con*up_RadSpec!O16*s_ET_cw_o*(1/24)*up_RadSpec!T16))*1,".")</f>
        <v>5609605.4888507742</v>
      </c>
      <c r="F16" s="58">
        <f t="shared" si="0"/>
        <v>0.21404659512828147</v>
      </c>
      <c r="G16" s="65">
        <f t="shared" si="1"/>
        <v>18.75</v>
      </c>
      <c r="H16" s="65">
        <f t="shared" si="2"/>
        <v>4.6093989487085221</v>
      </c>
      <c r="I16" s="65">
        <f>s_C*s_EF_cw*(1/365)*s_ED_con*(s_ET_cw_i+s_ET_cw_o)*(1/24)*up_RadSpec!T16*up_RadSpec!O16*1</f>
        <v>8.9132827788649677E-7</v>
      </c>
      <c r="J16" s="58"/>
      <c r="K16" s="58">
        <f>IFERROR((s_DL/(up_RadSpec!G16*s_EF_cw*s_ED_con*s_IRS_cw*(1/1000)))*1,".")</f>
        <v>0.26666666666666666</v>
      </c>
      <c r="L16" s="58">
        <f>IFERROR(IF(A16="H-3",(s_DL/(up_RadSpec!F16*s_EF_cw*s_ED_con*s_ET_cw_o*(1/24)*s_IRA_cw*(1/17)*1000))*1,(s_DL/(up_RadSpec!F16*s_EF_cw*s_ED_con*s_ET_cw_o*(1/24)*s_IRA_cw*(1/s_PEF__sc)*1000))*1),".")</f>
        <v>6.8223610179066441</v>
      </c>
      <c r="M16" s="58">
        <f>IFERROR((s_DL/(up_RadSpec!E16*s_EF_cw*(1/365)*s_ED_con*up_RadSpec!O16*s_ET_cw_o*(1/24)*up_RadSpec!T16))*1,".")</f>
        <v>5609605.4888507742</v>
      </c>
      <c r="N16" s="58">
        <f t="shared" si="9"/>
        <v>0.25663550336660185</v>
      </c>
      <c r="O16" s="65">
        <f t="shared" si="4"/>
        <v>18.75</v>
      </c>
      <c r="P16" s="65">
        <f t="shared" si="5"/>
        <v>0.73288411253472296</v>
      </c>
      <c r="Q16" s="65">
        <f>s_C*s_EF_cw*(1/365)*s_ED_con*(s_ET_cw_i+s_ET_cw_o)*(1/24)*up_RadSpec!T16*up_RadSpec!O16*1</f>
        <v>8.9132827788649677E-7</v>
      </c>
      <c r="R16" s="58"/>
      <c r="S16" s="58">
        <f>IFERROR((s_DL/(up_RadSpec!E16*s_EF_cw*(1/365)*s_ED_con*up_RadSpec!O16*s_ET_cw_o*(1/24)*up_RadSpec!T16))*1,".")</f>
        <v>5609605.4888507742</v>
      </c>
      <c r="T16" s="58">
        <f>IFERROR((s_DL/(up_RadSpec!K16*s_EF_cw*(1/365)*s_ED_con*up_RadSpec!P16*s_ET_cw_o*(1/24)*up_RadSpec!U16))*1,".")</f>
        <v>9990514.9051490538</v>
      </c>
      <c r="U16" s="58">
        <f>IFERROR((s_DL/(up_RadSpec!L16*s_EF_cw*(1/365)*s_ED_con*up_RadSpec!Q16*s_ET_cw_o*(1/24)*up_RadSpec!V16))*1,".")</f>
        <v>6001701.2412117021</v>
      </c>
      <c r="V16" s="58">
        <f>IFERROR((s_DL/(up_RadSpec!M16*s_EF_cw*(1/365)*s_ED_con*up_RadSpec!R16*s_ET_cw_o*(1/24)*up_RadSpec!W16))*1,".")</f>
        <v>6032711.6212338628</v>
      </c>
      <c r="W16" s="58">
        <f>IFERROR((s_DL/(up_RadSpec!I16*s_EF_cw*(1/365)*s_ED_con*up_RadSpec!N16*s_ET_cw_o*(1/24)*up_RadSpec!S16))*1,".")</f>
        <v>233600000</v>
      </c>
      <c r="X16" s="65">
        <f>s_C*s_EF_cw*(1/365)*s_ED_con*(s_ET_cw_i+s_ET_cw_o)*(1/24)*up_RadSpec!T16*up_RadSpec!O16*1</f>
        <v>8.9132827788649677E-7</v>
      </c>
      <c r="Y16" s="65">
        <f>s_C*s_EF_cw*(1/365)*s_ED_con*(s_ET_cw_i+s_ET_cw_o)*(1/24)*up_RadSpec!U16*up_RadSpec!P16*1</f>
        <v>5.0047470500474693E-7</v>
      </c>
      <c r="Z16" s="65">
        <f>s_C*s_EF_cw*(1/365)*s_ED_con*(s_ET_cw_i+s_ET_cw_o)*(1/24)*up_RadSpec!V16*up_RadSpec!Q16*1</f>
        <v>8.3309711680858912E-7</v>
      </c>
      <c r="AA16" s="65">
        <f>s_C*s_EF_cw*(1/365)*s_ED_con*(s_ET_cw_i+s_ET_cw_o)*(1/24)*up_RadSpec!W16*up_RadSpec!R16*1</f>
        <v>8.2881468797564646E-7</v>
      </c>
      <c r="AB16" s="65">
        <f>s_C*s_EF_cw*(1/365)*s_ED_con*(s_ET_cw_i+s_ET_cw_o)*(1/24)*up_RadSpec!S16*up_RadSpec!N16*1</f>
        <v>2.1404109589041097E-8</v>
      </c>
      <c r="AC16" s="58">
        <f>IFERROR(s_DL/(up_RadSpec!F16*s_EF_cw*s_ED_con*s_ET_cw_o*(1/24)*s_IRA_cw),".")</f>
        <v>2.1333333333333334E-3</v>
      </c>
      <c r="AD16" s="58">
        <f>IFERROR(s_DL/(up_RadSpec!H16*s_EF_cw*(1/365)*s_ED_con*s_ET_cw_o*(1/24)*s_GSF_a),".")</f>
        <v>11.679999999999998</v>
      </c>
      <c r="AE16" s="58">
        <f t="shared" si="10"/>
        <v>2.1329437545653763E-3</v>
      </c>
      <c r="AF16" s="65">
        <f t="shared" si="7"/>
        <v>2343.75</v>
      </c>
      <c r="AG16" s="65">
        <f t="shared" si="8"/>
        <v>0.42808219178082196</v>
      </c>
      <c r="AH16" s="61"/>
    </row>
    <row r="17" spans="1:34" x14ac:dyDescent="0.25">
      <c r="A17" s="64" t="s">
        <v>15</v>
      </c>
      <c r="B17" s="61" t="s">
        <v>274</v>
      </c>
      <c r="C17" s="58">
        <f>IFERROR((s_DL/(up_RadSpec!G17*s_EF_cw*s_ED_con*s_IRS_cw*(1/1000)))*1,".")</f>
        <v>0.26666666666666666</v>
      </c>
      <c r="D17" s="58">
        <f>IFERROR(IF(A17="H-3",(s_DL/(up_RadSpec!F17*s_EF_cw*s_ED_con*s_ET_cw_o*(1/24)*s_IRA_cw*(1/17)*1000))*1,(s_DL/(up_RadSpec!F17*s_EF_cw*s_ED_con*s_ET_cw_o*(1/24)*s_IRA_cw*(1/s_PEFsc)*1000))*1),".")</f>
        <v>1.0847401267796353</v>
      </c>
      <c r="E17" s="58">
        <f>IFERROR((s_DL/(up_RadSpec!E17*s_EF_cw*(1/365)*s_ED_con*up_RadSpec!O17*s_ET_cw_o*(1/24)*up_RadSpec!T17))*1,".")</f>
        <v>515.74025974025938</v>
      </c>
      <c r="F17" s="58">
        <f t="shared" si="0"/>
        <v>0.21395780483462767</v>
      </c>
      <c r="G17" s="65">
        <f t="shared" si="1"/>
        <v>18.75</v>
      </c>
      <c r="H17" s="65">
        <f t="shared" si="2"/>
        <v>4.6093989487085221</v>
      </c>
      <c r="I17" s="65">
        <f>s_C*s_EF_cw*(1/365)*s_ED_con*(s_ET_cw_i+s_ET_cw_o)*(1/24)*up_RadSpec!T17*up_RadSpec!O17*1</f>
        <v>9.6948025785656786E-3</v>
      </c>
      <c r="J17" s="58"/>
      <c r="K17" s="58">
        <f>IFERROR((s_DL/(up_RadSpec!G17*s_EF_cw*s_ED_con*s_IRS_cw*(1/1000)))*1,".")</f>
        <v>0.26666666666666666</v>
      </c>
      <c r="L17" s="58">
        <f>IFERROR(IF(A17="H-3",(s_DL/(up_RadSpec!F17*s_EF_cw*s_ED_con*s_ET_cw_o*(1/24)*s_IRA_cw*(1/17)*1000))*1,(s_DL/(up_RadSpec!F17*s_EF_cw*s_ED_con*s_ET_cw_o*(1/24)*s_IRA_cw*(1/s_PEF__sc)*1000))*1),".")</f>
        <v>6.8223610179066441</v>
      </c>
      <c r="M17" s="58">
        <f>IFERROR((s_DL/(up_RadSpec!E17*s_EF_cw*(1/365)*s_ED_con*up_RadSpec!O17*s_ET_cw_o*(1/24)*up_RadSpec!T17))*1,".")</f>
        <v>515.74025974025938</v>
      </c>
      <c r="N17" s="58">
        <f t="shared" si="9"/>
        <v>0.25650787521620971</v>
      </c>
      <c r="O17" s="65">
        <f t="shared" si="4"/>
        <v>18.75</v>
      </c>
      <c r="P17" s="65">
        <f t="shared" si="5"/>
        <v>0.73288411253472296</v>
      </c>
      <c r="Q17" s="65">
        <f>s_C*s_EF_cw*(1/365)*s_ED_con*(s_ET_cw_i+s_ET_cw_o)*(1/24)*up_RadSpec!T17*up_RadSpec!O17*1</f>
        <v>9.6948025785656786E-3</v>
      </c>
      <c r="R17" s="58"/>
      <c r="S17" s="58">
        <f>IFERROR((s_DL/(up_RadSpec!E17*s_EF_cw*(1/365)*s_ED_con*up_RadSpec!O17*s_ET_cw_o*(1/24)*up_RadSpec!T17))*1,".")</f>
        <v>515.74025974025938</v>
      </c>
      <c r="T17" s="58">
        <f>IFERROR((s_DL/(up_RadSpec!K17*s_EF_cw*(1/365)*s_ED_con*up_RadSpec!P17*s_ET_cw_o*(1/24)*up_RadSpec!U17))*1,".")</f>
        <v>901.36396267049554</v>
      </c>
      <c r="U17" s="58">
        <f>IFERROR((s_DL/(up_RadSpec!L17*s_EF_cw*(1/365)*s_ED_con*up_RadSpec!Q17*s_ET_cw_o*(1/24)*up_RadSpec!V17))*1,".")</f>
        <v>679.10061321826026</v>
      </c>
      <c r="V17" s="58">
        <f>IFERROR((s_DL/(up_RadSpec!M17*s_EF_cw*(1/365)*s_ED_con*up_RadSpec!R17*s_ET_cw_o*(1/24)*up_RadSpec!W17))*1,".")</f>
        <v>603.87763894872876</v>
      </c>
      <c r="W17" s="58">
        <f>IFERROR((s_DL/(up_RadSpec!I17*s_EF_cw*(1/365)*s_ED_con*up_RadSpec!N17*s_ET_cw_o*(1/24)*up_RadSpec!S17))*1,".")</f>
        <v>1727.1360332294912</v>
      </c>
      <c r="X17" s="65">
        <f>s_C*s_EF_cw*(1/365)*s_ED_con*(s_ET_cw_i+s_ET_cw_o)*(1/24)*up_RadSpec!T17*up_RadSpec!O17*1</f>
        <v>9.6948025785656786E-3</v>
      </c>
      <c r="Y17" s="65">
        <f>s_C*s_EF_cw*(1/365)*s_ED_con*(s_ET_cw_i+s_ET_cw_o)*(1/24)*up_RadSpec!U17*up_RadSpec!P17*1</f>
        <v>5.5471487734947431E-3</v>
      </c>
      <c r="Z17" s="65">
        <f>s_C*s_EF_cw*(1/365)*s_ED_con*(s_ET_cw_i+s_ET_cw_o)*(1/24)*up_RadSpec!V17*up_RadSpec!Q17*1</f>
        <v>7.3626792594178089E-3</v>
      </c>
      <c r="AA17" s="65">
        <f>s_C*s_EF_cw*(1/365)*s_ED_con*(s_ET_cw_i+s_ET_cw_o)*(1/24)*up_RadSpec!W17*up_RadSpec!R17*1</f>
        <v>8.2798230593607355E-3</v>
      </c>
      <c r="AB17" s="65">
        <f>s_C*s_EF_cw*(1/365)*s_ED_con*(s_ET_cw_i+s_ET_cw_o)*(1/24)*up_RadSpec!S17*up_RadSpec!N17*1</f>
        <v>2.8949659458211486E-3</v>
      </c>
      <c r="AC17" s="58">
        <f>IFERROR(s_DL/(up_RadSpec!F17*s_EF_cw*s_ED_con*s_ET_cw_o*(1/24)*s_IRA_cw),".")</f>
        <v>2.1333333333333334E-3</v>
      </c>
      <c r="AD17" s="58">
        <f>IFERROR(s_DL/(up_RadSpec!H17*s_EF_cw*(1/365)*s_ED_con*s_ET_cw_o*(1/24)*s_GSF_a),".")</f>
        <v>11.679999999999998</v>
      </c>
      <c r="AE17" s="58">
        <f t="shared" si="10"/>
        <v>2.1329437545653763E-3</v>
      </c>
      <c r="AF17" s="65">
        <f t="shared" si="7"/>
        <v>2343.75</v>
      </c>
      <c r="AG17" s="65">
        <f t="shared" si="8"/>
        <v>0.42808219178082196</v>
      </c>
      <c r="AH17" s="61"/>
    </row>
    <row r="18" spans="1:34" x14ac:dyDescent="0.25">
      <c r="A18" s="64" t="s">
        <v>16</v>
      </c>
      <c r="B18" s="61" t="s">
        <v>274</v>
      </c>
      <c r="C18" s="58">
        <f>IFERROR((s_DL/(up_RadSpec!G18*s_EF_cw*s_ED_con*s_IRS_cw*(1/1000)))*1,".")</f>
        <v>0.26666666666666666</v>
      </c>
      <c r="D18" s="58">
        <f>IFERROR(IF(A18="H-3",(s_DL/(up_RadSpec!F18*s_EF_cw*s_ED_con*s_ET_cw_o*(1/24)*s_IRA_cw*(1/17)*1000))*1,(s_DL/(up_RadSpec!F18*s_EF_cw*s_ED_con*s_ET_cw_o*(1/24)*s_IRA_cw*(1/s_PEFsc)*1000))*1),".")</f>
        <v>1.0847401267796353</v>
      </c>
      <c r="E18" s="58">
        <f>IFERROR((s_DL/(up_RadSpec!E18*s_EF_cw*(1/365)*s_ED_con*up_RadSpec!O18*s_ET_cw_o*(1/24)*up_RadSpec!T18))*1,".")</f>
        <v>262.67343653250776</v>
      </c>
      <c r="F18" s="58">
        <f t="shared" si="0"/>
        <v>0.21387232360829067</v>
      </c>
      <c r="G18" s="65">
        <f t="shared" si="1"/>
        <v>18.75</v>
      </c>
      <c r="H18" s="65">
        <f t="shared" si="2"/>
        <v>4.6093989487085221</v>
      </c>
      <c r="I18" s="65">
        <f>s_C*s_EF_cw*(1/365)*s_ED_con*(s_ET_cw_i+s_ET_cw_o)*(1/24)*up_RadSpec!T18*up_RadSpec!O18*1</f>
        <v>1.9035042393337757E-2</v>
      </c>
      <c r="J18" s="58"/>
      <c r="K18" s="58">
        <f>IFERROR((s_DL/(up_RadSpec!G18*s_EF_cw*s_ED_con*s_IRS_cw*(1/1000)))*1,".")</f>
        <v>0.26666666666666666</v>
      </c>
      <c r="L18" s="58">
        <f>IFERROR(IF(A18="H-3",(s_DL/(up_RadSpec!F18*s_EF_cw*s_ED_con*s_ET_cw_o*(1/24)*s_IRA_cw*(1/17)*1000))*1,(s_DL/(up_RadSpec!F18*s_EF_cw*s_ED_con*s_ET_cw_o*(1/24)*s_IRA_cw*(1/s_PEF__sc)*1000))*1),".")</f>
        <v>6.8223610179066441</v>
      </c>
      <c r="M18" s="58">
        <f>IFERROR((s_DL/(up_RadSpec!E18*s_EF_cw*(1/365)*s_ED_con*up_RadSpec!O18*s_ET_cw_o*(1/24)*up_RadSpec!T18))*1,".")</f>
        <v>262.67343653250776</v>
      </c>
      <c r="N18" s="58">
        <f t="shared" si="9"/>
        <v>0.2563850234573718</v>
      </c>
      <c r="O18" s="65">
        <f t="shared" si="4"/>
        <v>18.75</v>
      </c>
      <c r="P18" s="65">
        <f t="shared" si="5"/>
        <v>0.73288411253472296</v>
      </c>
      <c r="Q18" s="65">
        <f>s_C*s_EF_cw*(1/365)*s_ED_con*(s_ET_cw_i+s_ET_cw_o)*(1/24)*up_RadSpec!T18*up_RadSpec!O18*1</f>
        <v>1.9035042393337757E-2</v>
      </c>
      <c r="R18" s="58"/>
      <c r="S18" s="58">
        <f>IFERROR((s_DL/(up_RadSpec!E18*s_EF_cw*(1/365)*s_ED_con*up_RadSpec!O18*s_ET_cw_o*(1/24)*up_RadSpec!T18))*1,".")</f>
        <v>262.67343653250776</v>
      </c>
      <c r="T18" s="58">
        <f>IFERROR((s_DL/(up_RadSpec!K18*s_EF_cw*(1/365)*s_ED_con*up_RadSpec!P18*s_ET_cw_o*(1/24)*up_RadSpec!U18))*1,".")</f>
        <v>519.75448536355054</v>
      </c>
      <c r="U18" s="58">
        <f>IFERROR((s_DL/(up_RadSpec!L18*s_EF_cw*(1/365)*s_ED_con*up_RadSpec!Q18*s_ET_cw_o*(1/24)*up_RadSpec!V18))*1,".")</f>
        <v>363.98176498605159</v>
      </c>
      <c r="V18" s="58">
        <f>IFERROR((s_DL/(up_RadSpec!M18*s_EF_cw*(1/365)*s_ED_con*up_RadSpec!R18*s_ET_cw_o*(1/24)*up_RadSpec!W18))*1,".")</f>
        <v>301.56546586386378</v>
      </c>
      <c r="W18" s="58">
        <f>IFERROR((s_DL/(up_RadSpec!I18*s_EF_cw*(1/365)*s_ED_con*up_RadSpec!N18*s_ET_cw_o*(1/24)*up_RadSpec!S18))*1,".")</f>
        <v>883.48717948717922</v>
      </c>
      <c r="X18" s="65">
        <f>s_C*s_EF_cw*(1/365)*s_ED_con*(s_ET_cw_i+s_ET_cw_o)*(1/24)*up_RadSpec!T18*up_RadSpec!O18*1</f>
        <v>1.9035042393337757E-2</v>
      </c>
      <c r="Y18" s="65">
        <f>s_C*s_EF_cw*(1/365)*s_ED_con*(s_ET_cw_i+s_ET_cw_o)*(1/24)*up_RadSpec!U18*up_RadSpec!P18*1</f>
        <v>9.6199266015043056E-3</v>
      </c>
      <c r="Z18" s="65">
        <f>s_C*s_EF_cw*(1/365)*s_ED_con*(s_ET_cw_i+s_ET_cw_o)*(1/24)*up_RadSpec!V18*up_RadSpec!Q18*1</f>
        <v>1.3736951905246157E-2</v>
      </c>
      <c r="AA18" s="65">
        <f>s_C*s_EF_cw*(1/365)*s_ED_con*(s_ET_cw_i+s_ET_cw_o)*(1/24)*up_RadSpec!W18*up_RadSpec!R18*1</f>
        <v>1.6580147815257996E-2</v>
      </c>
      <c r="AB18" s="65">
        <f>s_C*s_EF_cw*(1/365)*s_ED_con*(s_ET_cw_i+s_ET_cw_o)*(1/24)*up_RadSpec!S18*up_RadSpec!N18*1</f>
        <v>5.6593916879498505E-3</v>
      </c>
      <c r="AC18" s="58">
        <f>IFERROR(s_DL/(up_RadSpec!F18*s_EF_cw*s_ED_con*s_ET_cw_o*(1/24)*s_IRA_cw),".")</f>
        <v>2.1333333333333334E-3</v>
      </c>
      <c r="AD18" s="58">
        <f>IFERROR(s_DL/(up_RadSpec!H18*s_EF_cw*(1/365)*s_ED_con*s_ET_cw_o*(1/24)*s_GSF_a),".")</f>
        <v>11.679999999999998</v>
      </c>
      <c r="AE18" s="58">
        <f t="shared" si="10"/>
        <v>2.1329437545653763E-3</v>
      </c>
      <c r="AF18" s="65">
        <f t="shared" si="7"/>
        <v>2343.75</v>
      </c>
      <c r="AG18" s="65">
        <f t="shared" si="8"/>
        <v>0.42808219178082196</v>
      </c>
      <c r="AH18" s="61"/>
    </row>
    <row r="19" spans="1:34" x14ac:dyDescent="0.25">
      <c r="A19" s="64" t="s">
        <v>17</v>
      </c>
      <c r="B19" s="61" t="s">
        <v>274</v>
      </c>
      <c r="C19" s="58">
        <f>IFERROR((s_DL/(up_RadSpec!G19*s_EF_cw*s_ED_con*s_IRS_cw*(1/1000)))*1,".")</f>
        <v>0.26666666666666666</v>
      </c>
      <c r="D19" s="58">
        <f>IFERROR(IF(A19="H-3",(s_DL/(up_RadSpec!F19*s_EF_cw*s_ED_con*s_ET_cw_o*(1/24)*s_IRA_cw*(1/17)*1000))*1,(s_DL/(up_RadSpec!F19*s_EF_cw*s_ED_con*s_ET_cw_o*(1/24)*s_IRA_cw*(1/s_PEFsc)*1000))*1),".")</f>
        <v>1.0847401267796353</v>
      </c>
      <c r="E19" s="58">
        <f>IFERROR((s_DL/(up_RadSpec!E19*s_EF_cw*(1/365)*s_ED_con*up_RadSpec!O19*s_ET_cw_o*(1/24)*up_RadSpec!T19))*1,".")</f>
        <v>268.03042223970624</v>
      </c>
      <c r="F19" s="58">
        <f t="shared" si="0"/>
        <v>0.21387580406698753</v>
      </c>
      <c r="G19" s="65">
        <f t="shared" si="1"/>
        <v>18.75</v>
      </c>
      <c r="H19" s="65">
        <f t="shared" si="2"/>
        <v>4.6093989487085221</v>
      </c>
      <c r="I19" s="65">
        <f>s_C*s_EF_cw*(1/365)*s_ED_con*(s_ET_cw_i+s_ET_cw_o)*(1/24)*up_RadSpec!T19*up_RadSpec!O19*1</f>
        <v>1.8654598825831703E-2</v>
      </c>
      <c r="J19" s="58"/>
      <c r="K19" s="58">
        <f>IFERROR((s_DL/(up_RadSpec!G19*s_EF_cw*s_ED_con*s_IRS_cw*(1/1000)))*1,".")</f>
        <v>0.26666666666666666</v>
      </c>
      <c r="L19" s="58">
        <f>IFERROR(IF(A19="H-3",(s_DL/(up_RadSpec!F19*s_EF_cw*s_ED_con*s_ET_cw_o*(1/24)*s_IRA_cw*(1/17)*1000))*1,(s_DL/(up_RadSpec!F19*s_EF_cw*s_ED_con*s_ET_cw_o*(1/24)*s_IRA_cw*(1/s_PEF__sc)*1000))*1),".")</f>
        <v>6.8223610179066441</v>
      </c>
      <c r="M19" s="58">
        <f>IFERROR((s_DL/(up_RadSpec!E19*s_EF_cw*(1/365)*s_ED_con*up_RadSpec!O19*s_ET_cw_o*(1/24)*up_RadSpec!T19))*1,".")</f>
        <v>268.03042223970624</v>
      </c>
      <c r="N19" s="58">
        <f t="shared" si="9"/>
        <v>0.25639002511567288</v>
      </c>
      <c r="O19" s="65">
        <f t="shared" si="4"/>
        <v>18.75</v>
      </c>
      <c r="P19" s="65">
        <f t="shared" si="5"/>
        <v>0.73288411253472296</v>
      </c>
      <c r="Q19" s="65">
        <f>s_C*s_EF_cw*(1/365)*s_ED_con*(s_ET_cw_i+s_ET_cw_o)*(1/24)*up_RadSpec!T19*up_RadSpec!O19*1</f>
        <v>1.8654598825831703E-2</v>
      </c>
      <c r="R19" s="58"/>
      <c r="S19" s="58">
        <f>IFERROR((s_DL/(up_RadSpec!E19*s_EF_cw*(1/365)*s_ED_con*up_RadSpec!O19*s_ET_cw_o*(1/24)*up_RadSpec!T19))*1,".")</f>
        <v>268.03042223970624</v>
      </c>
      <c r="T19" s="58">
        <f>IFERROR((s_DL/(up_RadSpec!K19*s_EF_cw*(1/365)*s_ED_con*up_RadSpec!P19*s_ET_cw_o*(1/24)*up_RadSpec!U19))*1,".")</f>
        <v>531.61250097420316</v>
      </c>
      <c r="U19" s="58">
        <f>IFERROR((s_DL/(up_RadSpec!L19*s_EF_cw*(1/365)*s_ED_con*up_RadSpec!Q19*s_ET_cw_o*(1/24)*up_RadSpec!V19))*1,".")</f>
        <v>368.51336898395732</v>
      </c>
      <c r="V19" s="58">
        <f>IFERROR((s_DL/(up_RadSpec!M19*s_EF_cw*(1/365)*s_ED_con*up_RadSpec!R19*s_ET_cw_o*(1/24)*up_RadSpec!W19))*1,".")</f>
        <v>307.78378378378358</v>
      </c>
      <c r="W19" s="58">
        <f>IFERROR((s_DL/(up_RadSpec!I19*s_EF_cw*(1/365)*s_ED_con*up_RadSpec!N19*s_ET_cw_o*(1/24)*up_RadSpec!S19))*1,".")</f>
        <v>915.45135620775272</v>
      </c>
      <c r="X19" s="65">
        <f>s_C*s_EF_cw*(1/365)*s_ED_con*(s_ET_cw_i+s_ET_cw_o)*(1/24)*up_RadSpec!T19*up_RadSpec!O19*1</f>
        <v>1.8654598825831703E-2</v>
      </c>
      <c r="Y19" s="65">
        <f>s_C*s_EF_cw*(1/365)*s_ED_con*(s_ET_cw_i+s_ET_cw_o)*(1/24)*up_RadSpec!U19*up_RadSpec!P19*1</f>
        <v>9.4053469224995301E-3</v>
      </c>
      <c r="Z19" s="65">
        <f>s_C*s_EF_cw*(1/365)*s_ED_con*(s_ET_cw_i+s_ET_cw_o)*(1/24)*up_RadSpec!V19*up_RadSpec!Q19*1</f>
        <v>1.35680287903413E-2</v>
      </c>
      <c r="AA19" s="65">
        <f>s_C*s_EF_cw*(1/365)*s_ED_con*(s_ET_cw_i+s_ET_cw_o)*(1/24)*up_RadSpec!W19*up_RadSpec!R19*1</f>
        <v>1.6245170354759402E-2</v>
      </c>
      <c r="AB19" s="65">
        <f>s_C*s_EF_cw*(1/365)*s_ED_con*(s_ET_cw_i+s_ET_cw_o)*(1/24)*up_RadSpec!S19*up_RadSpec!N19*1</f>
        <v>5.4617866543039996E-3</v>
      </c>
      <c r="AC19" s="58">
        <f>IFERROR(s_DL/(up_RadSpec!F19*s_EF_cw*s_ED_con*s_ET_cw_o*(1/24)*s_IRA_cw),".")</f>
        <v>2.1333333333333334E-3</v>
      </c>
      <c r="AD19" s="58">
        <f>IFERROR(s_DL/(up_RadSpec!H19*s_EF_cw*(1/365)*s_ED_con*s_ET_cw_o*(1/24)*s_GSF_a),".")</f>
        <v>11.679999999999998</v>
      </c>
      <c r="AE19" s="58">
        <f t="shared" si="10"/>
        <v>2.1329437545653763E-3</v>
      </c>
      <c r="AF19" s="65">
        <f t="shared" si="7"/>
        <v>2343.75</v>
      </c>
      <c r="AG19" s="65">
        <f t="shared" si="8"/>
        <v>0.42808219178082196</v>
      </c>
      <c r="AH19" s="61"/>
    </row>
    <row r="20" spans="1:34" x14ac:dyDescent="0.25">
      <c r="A20" s="64" t="s">
        <v>18</v>
      </c>
      <c r="B20" s="61" t="s">
        <v>274</v>
      </c>
      <c r="C20" s="58">
        <f>IFERROR((s_DL/(up_RadSpec!G20*s_EF_cw*s_ED_con*s_IRS_cw*(1/1000)))*1,".")</f>
        <v>0.26666666666666666</v>
      </c>
      <c r="D20" s="58">
        <f>IFERROR(IF(A20="H-3",(s_DL/(up_RadSpec!F20*s_EF_cw*s_ED_con*s_ET_cw_o*(1/24)*s_IRA_cw*(1/17)*1000))*1,(s_DL/(up_RadSpec!F20*s_EF_cw*s_ED_con*s_ET_cw_o*(1/24)*s_IRA_cw*(1/s_PEFsc)*1000))*1),".")</f>
        <v>1.0847401267796353</v>
      </c>
      <c r="E20" s="58">
        <f>IFERROR((s_DL/(up_RadSpec!E20*s_EF_cw*(1/365)*s_ED_con*up_RadSpec!O20*s_ET_cw_o*(1/24)*up_RadSpec!T20))*1,".")</f>
        <v>263.55568479209057</v>
      </c>
      <c r="F20" s="58">
        <f t="shared" si="0"/>
        <v>0.2138729065332157</v>
      </c>
      <c r="G20" s="65">
        <f t="shared" si="1"/>
        <v>18.75</v>
      </c>
      <c r="H20" s="65">
        <f t="shared" si="2"/>
        <v>4.6093989487085221</v>
      </c>
      <c r="I20" s="65">
        <f>s_C*s_EF_cw*(1/365)*s_ED_con*(s_ET_cw_i+s_ET_cw_o)*(1/24)*up_RadSpec!T20*up_RadSpec!O20*1</f>
        <v>1.8971322906369166E-2</v>
      </c>
      <c r="J20" s="58"/>
      <c r="K20" s="58">
        <f>IFERROR((s_DL/(up_RadSpec!G20*s_EF_cw*s_ED_con*s_IRS_cw*(1/1000)))*1,".")</f>
        <v>0.26666666666666666</v>
      </c>
      <c r="L20" s="58">
        <f>IFERROR(IF(A20="H-3",(s_DL/(up_RadSpec!F20*s_EF_cw*s_ED_con*s_ET_cw_o*(1/24)*s_IRA_cw*(1/17)*1000))*1,(s_DL/(up_RadSpec!F20*s_EF_cw*s_ED_con*s_ET_cw_o*(1/24)*s_IRA_cw*(1/s_PEF__sc)*1000))*1),".")</f>
        <v>6.8223610179066441</v>
      </c>
      <c r="M20" s="58">
        <f>IFERROR((s_DL/(up_RadSpec!E20*s_EF_cw*(1/365)*s_ED_con*up_RadSpec!O20*s_ET_cw_o*(1/24)*up_RadSpec!T20))*1,".")</f>
        <v>263.55568479209057</v>
      </c>
      <c r="N20" s="58">
        <f t="shared" si="9"/>
        <v>0.25638586115828776</v>
      </c>
      <c r="O20" s="65">
        <f t="shared" si="4"/>
        <v>18.75</v>
      </c>
      <c r="P20" s="65">
        <f t="shared" si="5"/>
        <v>0.73288411253472296</v>
      </c>
      <c r="Q20" s="65">
        <f>s_C*s_EF_cw*(1/365)*s_ED_con*(s_ET_cw_i+s_ET_cw_o)*(1/24)*up_RadSpec!T20*up_RadSpec!O20*1</f>
        <v>1.8971322906369166E-2</v>
      </c>
      <c r="R20" s="58"/>
      <c r="S20" s="58">
        <f>IFERROR((s_DL/(up_RadSpec!E20*s_EF_cw*(1/365)*s_ED_con*up_RadSpec!O20*s_ET_cw_o*(1/24)*up_RadSpec!T20))*1,".")</f>
        <v>263.55568479209057</v>
      </c>
      <c r="T20" s="58">
        <f>IFERROR((s_DL/(up_RadSpec!K20*s_EF_cw*(1/365)*s_ED_con*up_RadSpec!P20*s_ET_cw_o*(1/24)*up_RadSpec!U20))*1,".")</f>
        <v>519.75677169707035</v>
      </c>
      <c r="U20" s="58">
        <f>IFERROR((s_DL/(up_RadSpec!L20*s_EF_cw*(1/365)*s_ED_con*up_RadSpec!Q20*s_ET_cw_o*(1/24)*up_RadSpec!V20))*1,".")</f>
        <v>363.66300366300374</v>
      </c>
      <c r="V20" s="58">
        <f>IFERROR((s_DL/(up_RadSpec!M20*s_EF_cw*(1/365)*s_ED_con*up_RadSpec!R20*s_ET_cw_o*(1/24)*up_RadSpec!W20))*1,".")</f>
        <v>305.35947712418317</v>
      </c>
      <c r="W20" s="58">
        <f>IFERROR((s_DL/(up_RadSpec!I20*s_EF_cw*(1/365)*s_ED_con*up_RadSpec!N20*s_ET_cw_o*(1/24)*up_RadSpec!S20))*1,".")</f>
        <v>885.64564564564591</v>
      </c>
      <c r="X20" s="65">
        <f>s_C*s_EF_cw*(1/365)*s_ED_con*(s_ET_cw_i+s_ET_cw_o)*(1/24)*up_RadSpec!T20*up_RadSpec!O20*1</f>
        <v>1.8971322906369166E-2</v>
      </c>
      <c r="Y20" s="65">
        <f>s_C*s_EF_cw*(1/365)*s_ED_con*(s_ET_cw_i+s_ET_cw_o)*(1/24)*up_RadSpec!U20*up_RadSpec!P20*1</f>
        <v>9.6198842848634388E-3</v>
      </c>
      <c r="Z20" s="65">
        <f>s_C*s_EF_cw*(1/365)*s_ED_con*(s_ET_cw_i+s_ET_cw_o)*(1/24)*up_RadSpec!V20*up_RadSpec!Q20*1</f>
        <v>1.3748992747784045E-2</v>
      </c>
      <c r="AA20" s="65">
        <f>s_C*s_EF_cw*(1/365)*s_ED_con*(s_ET_cw_i+s_ET_cw_o)*(1/24)*up_RadSpec!W20*up_RadSpec!R20*1</f>
        <v>1.6374143835616434E-2</v>
      </c>
      <c r="AB20" s="65">
        <f>s_C*s_EF_cw*(1/365)*s_ED_con*(s_ET_cw_i+s_ET_cw_o)*(1/24)*up_RadSpec!S20*up_RadSpec!N20*1</f>
        <v>5.645598806455987E-3</v>
      </c>
      <c r="AC20" s="58">
        <f>IFERROR(s_DL/(up_RadSpec!F20*s_EF_cw*s_ED_con*s_ET_cw_o*(1/24)*s_IRA_cw),".")</f>
        <v>2.1333333333333334E-3</v>
      </c>
      <c r="AD20" s="58">
        <f>IFERROR(s_DL/(up_RadSpec!H20*s_EF_cw*(1/365)*s_ED_con*s_ET_cw_o*(1/24)*s_GSF_a),".")</f>
        <v>11.679999999999998</v>
      </c>
      <c r="AE20" s="58">
        <f t="shared" si="10"/>
        <v>2.1329437545653763E-3</v>
      </c>
      <c r="AF20" s="65">
        <f t="shared" si="7"/>
        <v>2343.75</v>
      </c>
      <c r="AG20" s="65">
        <f t="shared" si="8"/>
        <v>0.42808219178082196</v>
      </c>
      <c r="AH20" s="61"/>
    </row>
    <row r="21" spans="1:34" x14ac:dyDescent="0.25">
      <c r="A21" s="64" t="s">
        <v>19</v>
      </c>
      <c r="B21" s="61" t="s">
        <v>274</v>
      </c>
      <c r="C21" s="58">
        <f>IFERROR((s_DL/(up_RadSpec!G21*s_EF_cw*s_ED_con*s_IRS_cw*(1/1000)))*1,".")</f>
        <v>0.26666666666666666</v>
      </c>
      <c r="D21" s="58">
        <f>IFERROR(IF(A21="H-3",(s_DL/(up_RadSpec!F21*s_EF_cw*s_ED_con*s_ET_cw_o*(1/24)*s_IRA_cw*(1/17)*1000))*1,(s_DL/(up_RadSpec!F21*s_EF_cw*s_ED_con*s_ET_cw_o*(1/24)*s_IRA_cw*(1/s_PEFsc)*1000))*1),".")</f>
        <v>1.0847401267796353</v>
      </c>
      <c r="E21" s="58" t="str">
        <f>IFERROR((s_DL/(up_RadSpec!E21*s_EF_cw*(1/365)*s_ED_con*up_RadSpec!O21*s_ET_cw_o*(1/24)*up_RadSpec!T21))*1,".")</f>
        <v>.</v>
      </c>
      <c r="F21" s="58">
        <f t="shared" si="0"/>
        <v>0.21404660329569122</v>
      </c>
      <c r="G21" s="65">
        <f t="shared" si="1"/>
        <v>18.75</v>
      </c>
      <c r="H21" s="65">
        <f t="shared" si="2"/>
        <v>4.6093989487085221</v>
      </c>
      <c r="I21" s="65">
        <f>s_C*s_EF_cw*(1/365)*s_ED_con*(s_ET_cw_i+s_ET_cw_o)*(1/24)*up_RadSpec!T21*up_RadSpec!O21*1</f>
        <v>0</v>
      </c>
      <c r="J21" s="58"/>
      <c r="K21" s="58">
        <f>IFERROR((s_DL/(up_RadSpec!G21*s_EF_cw*s_ED_con*s_IRS_cw*(1/1000)))*1,".")</f>
        <v>0.26666666666666666</v>
      </c>
      <c r="L21" s="58">
        <f>IFERROR(IF(A21="H-3",(s_DL/(up_RadSpec!F21*s_EF_cw*s_ED_con*s_ET_cw_o*(1/24)*s_IRA_cw*(1/17)*1000))*1,(s_DL/(up_RadSpec!F21*s_EF_cw*s_ED_con*s_ET_cw_o*(1/24)*s_IRA_cw*(1/s_PEF__sc)*1000))*1),".")</f>
        <v>6.8223610179066441</v>
      </c>
      <c r="M21" s="58" t="str">
        <f>IFERROR((s_DL/(up_RadSpec!E21*s_EF_cw*(1/365)*s_ED_con*up_RadSpec!O21*s_ET_cw_o*(1/24)*up_RadSpec!T21))*1,".")</f>
        <v>.</v>
      </c>
      <c r="N21" s="58">
        <f t="shared" si="9"/>
        <v>0.25663551510749605</v>
      </c>
      <c r="O21" s="65">
        <f t="shared" si="4"/>
        <v>18.75</v>
      </c>
      <c r="P21" s="65">
        <f t="shared" si="5"/>
        <v>0.73288411253472296</v>
      </c>
      <c r="Q21" s="65">
        <f>s_C*s_EF_cw*(1/365)*s_ED_con*(s_ET_cw_i+s_ET_cw_o)*(1/24)*up_RadSpec!T21*up_RadSpec!O21*1</f>
        <v>0</v>
      </c>
      <c r="R21" s="58"/>
      <c r="S21" s="58" t="str">
        <f>IFERROR((s_DL/(up_RadSpec!E21*s_EF_cw*(1/365)*s_ED_con*up_RadSpec!O21*s_ET_cw_o*(1/24)*up_RadSpec!T21))*1,".")</f>
        <v>.</v>
      </c>
      <c r="T21" s="58" t="str">
        <f>IFERROR((s_DL/(up_RadSpec!K21*s_EF_cw*(1/365)*s_ED_con*up_RadSpec!P21*s_ET_cw_o*(1/24)*up_RadSpec!U21))*1,".")</f>
        <v>.</v>
      </c>
      <c r="U21" s="58" t="str">
        <f>IFERROR((s_DL/(up_RadSpec!L21*s_EF_cw*(1/365)*s_ED_con*up_RadSpec!Q21*s_ET_cw_o*(1/24)*up_RadSpec!V21))*1,".")</f>
        <v>.</v>
      </c>
      <c r="V21" s="58" t="str">
        <f>IFERROR((s_DL/(up_RadSpec!M21*s_EF_cw*(1/365)*s_ED_con*up_RadSpec!R21*s_ET_cw_o*(1/24)*up_RadSpec!W21))*1,".")</f>
        <v>.</v>
      </c>
      <c r="W21" s="58" t="str">
        <f>IFERROR((s_DL/(up_RadSpec!I21*s_EF_cw*(1/365)*s_ED_con*up_RadSpec!N21*s_ET_cw_o*(1/24)*up_RadSpec!S21))*1,".")</f>
        <v>.</v>
      </c>
      <c r="X21" s="65">
        <f>s_C*s_EF_cw*(1/365)*s_ED_con*(s_ET_cw_i+s_ET_cw_o)*(1/24)*up_RadSpec!T21*up_RadSpec!O21*1</f>
        <v>0</v>
      </c>
      <c r="Y21" s="65">
        <f>s_C*s_EF_cw*(1/365)*s_ED_con*(s_ET_cw_i+s_ET_cw_o)*(1/24)*up_RadSpec!U21*up_RadSpec!P21*1</f>
        <v>0</v>
      </c>
      <c r="Z21" s="65">
        <f>s_C*s_EF_cw*(1/365)*s_ED_con*(s_ET_cw_i+s_ET_cw_o)*(1/24)*up_RadSpec!V21*up_RadSpec!Q21*1</f>
        <v>0</v>
      </c>
      <c r="AA21" s="65">
        <f>s_C*s_EF_cw*(1/365)*s_ED_con*(s_ET_cw_i+s_ET_cw_o)*(1/24)*up_RadSpec!W21*up_RadSpec!R21*1</f>
        <v>0</v>
      </c>
      <c r="AB21" s="65">
        <f>s_C*s_EF_cw*(1/365)*s_ED_con*(s_ET_cw_i+s_ET_cw_o)*(1/24)*up_RadSpec!S21*up_RadSpec!N21*1</f>
        <v>0</v>
      </c>
      <c r="AC21" s="58">
        <f>IFERROR(s_DL/(up_RadSpec!F21*s_EF_cw*s_ED_con*s_ET_cw_o*(1/24)*s_IRA_cw),".")</f>
        <v>2.1333333333333334E-3</v>
      </c>
      <c r="AD21" s="58">
        <f>IFERROR(s_DL/(up_RadSpec!H21*s_EF_cw*(1/365)*s_ED_con*s_ET_cw_o*(1/24)*s_GSF_a),".")</f>
        <v>11.679999999999998</v>
      </c>
      <c r="AE21" s="58">
        <f t="shared" si="10"/>
        <v>2.1329437545653763E-3</v>
      </c>
      <c r="AF21" s="65">
        <f t="shared" si="7"/>
        <v>2343.75</v>
      </c>
      <c r="AG21" s="65">
        <f t="shared" si="8"/>
        <v>0.42808219178082196</v>
      </c>
      <c r="AH21" s="61"/>
    </row>
    <row r="22" spans="1:34" x14ac:dyDescent="0.25">
      <c r="A22" s="64" t="s">
        <v>20</v>
      </c>
      <c r="B22" s="61" t="s">
        <v>274</v>
      </c>
      <c r="C22" s="58">
        <f>IFERROR((s_DL/(up_RadSpec!G22*s_EF_cw*s_ED_con*s_IRS_cw*(1/1000)))*1,".")</f>
        <v>0.26666666666666666</v>
      </c>
      <c r="D22" s="58">
        <f>IFERROR(IF(A22="H-3",(s_DL/(up_RadSpec!F22*s_EF_cw*s_ED_con*s_ET_cw_o*(1/24)*s_IRA_cw*(1/17)*1000))*1,(s_DL/(up_RadSpec!F22*s_EF_cw*s_ED_con*s_ET_cw_o*(1/24)*s_IRA_cw*(1/s_PEFsc)*1000))*1),".")</f>
        <v>1.0847401267796353</v>
      </c>
      <c r="E22" s="58">
        <f>IFERROR((s_DL/(up_RadSpec!E22*s_EF_cw*(1/365)*s_ED_con*up_RadSpec!O22*s_ET_cw_o*(1/24)*up_RadSpec!T22))*1,".")</f>
        <v>1120903225.8064516</v>
      </c>
      <c r="F22" s="58">
        <f t="shared" si="0"/>
        <v>0.21404660325481709</v>
      </c>
      <c r="G22" s="65">
        <f t="shared" si="1"/>
        <v>18.75</v>
      </c>
      <c r="H22" s="65">
        <f t="shared" si="2"/>
        <v>4.6093989487085221</v>
      </c>
      <c r="I22" s="65">
        <f>s_C*s_EF_cw*(1/365)*s_ED_con*(s_ET_cw_i+s_ET_cw_o)*(1/24)*up_RadSpec!T22*up_RadSpec!O22*1</f>
        <v>4.4606883849430176E-9</v>
      </c>
      <c r="J22" s="58"/>
      <c r="K22" s="58">
        <f>IFERROR((s_DL/(up_RadSpec!G22*s_EF_cw*s_ED_con*s_IRS_cw*(1/1000)))*1,".")</f>
        <v>0.26666666666666666</v>
      </c>
      <c r="L22" s="58">
        <f>IFERROR(IF(A22="H-3",(s_DL/(up_RadSpec!F22*s_EF_cw*s_ED_con*s_ET_cw_o*(1/24)*s_IRA_cw*(1/17)*1000))*1,(s_DL/(up_RadSpec!F22*s_EF_cw*s_ED_con*s_ET_cw_o*(1/24)*s_IRA_cw*(1/s_PEF__sc)*1000))*1),".")</f>
        <v>6.8223610179066441</v>
      </c>
      <c r="M22" s="58">
        <f>IFERROR((s_DL/(up_RadSpec!E22*s_EF_cw*(1/365)*s_ED_con*up_RadSpec!O22*s_ET_cw_o*(1/24)*up_RadSpec!T22))*1,".")</f>
        <v>1120903225.8064516</v>
      </c>
      <c r="N22" s="58">
        <f t="shared" si="9"/>
        <v>0.25663551504873827</v>
      </c>
      <c r="O22" s="65">
        <f t="shared" si="4"/>
        <v>18.75</v>
      </c>
      <c r="P22" s="65">
        <f t="shared" si="5"/>
        <v>0.73288411253472296</v>
      </c>
      <c r="Q22" s="65">
        <f>s_C*s_EF_cw*(1/365)*s_ED_con*(s_ET_cw_i+s_ET_cw_o)*(1/24)*up_RadSpec!T22*up_RadSpec!O22*1</f>
        <v>4.4606883849430176E-9</v>
      </c>
      <c r="R22" s="58"/>
      <c r="S22" s="58">
        <f>IFERROR((s_DL/(up_RadSpec!E22*s_EF_cw*(1/365)*s_ED_con*up_RadSpec!O22*s_ET_cw_o*(1/24)*up_RadSpec!T22))*1,".")</f>
        <v>1120903225.8064516</v>
      </c>
      <c r="T22" s="58">
        <f>IFERROR((s_DL/(up_RadSpec!K22*s_EF_cw*(1/365)*s_ED_con*up_RadSpec!P22*s_ET_cw_o*(1/24)*up_RadSpec!U22))*1,".")</f>
        <v>1027106897.6789805</v>
      </c>
      <c r="U22" s="58">
        <f>IFERROR((s_DL/(up_RadSpec!L22*s_EF_cw*(1/365)*s_ED_con*up_RadSpec!Q22*s_ET_cw_o*(1/24)*up_RadSpec!V22))*1,".")</f>
        <v>789093122.33718801</v>
      </c>
      <c r="V22" s="58">
        <f>IFERROR((s_DL/(up_RadSpec!M22*s_EF_cw*(1/365)*s_ED_con*up_RadSpec!R22*s_ET_cw_o*(1/24)*up_RadSpec!W22))*1,".")</f>
        <v>813138888.8888886</v>
      </c>
      <c r="W22" s="58">
        <f>IFERROR((s_DL/(up_RadSpec!I22*s_EF_cw*(1/365)*s_ED_con*up_RadSpec!N22*s_ET_cw_o*(1/24)*up_RadSpec!S22))*1,".")</f>
        <v>5769783579.5259371</v>
      </c>
      <c r="X22" s="65">
        <f>s_C*s_EF_cw*(1/365)*s_ED_con*(s_ET_cw_i+s_ET_cw_o)*(1/24)*up_RadSpec!T22*up_RadSpec!O22*1</f>
        <v>4.4606883849430176E-9</v>
      </c>
      <c r="Y22" s="65">
        <f>s_C*s_EF_cw*(1/365)*s_ED_con*(s_ET_cw_i+s_ET_cw_o)*(1/24)*up_RadSpec!U22*up_RadSpec!P22*1</f>
        <v>4.8680424708458494E-9</v>
      </c>
      <c r="Z22" s="65">
        <f>s_C*s_EF_cw*(1/365)*s_ED_con*(s_ET_cw_i+s_ET_cw_o)*(1/24)*up_RadSpec!V22*up_RadSpec!Q22*1</f>
        <v>6.3363877576206346E-9</v>
      </c>
      <c r="AA22" s="65">
        <f>s_C*s_EF_cw*(1/365)*s_ED_con*(s_ET_cw_i+s_ET_cw_o)*(1/24)*up_RadSpec!W22*up_RadSpec!R22*1</f>
        <v>6.1490110340586923E-9</v>
      </c>
      <c r="AB22" s="65">
        <f>s_C*s_EF_cw*(1/365)*s_ED_con*(s_ET_cw_i+s_ET_cw_o)*(1/24)*up_RadSpec!S22*up_RadSpec!N22*1</f>
        <v>8.6658363023224808E-10</v>
      </c>
      <c r="AC22" s="58">
        <f>IFERROR(s_DL/(up_RadSpec!F22*s_EF_cw*s_ED_con*s_ET_cw_o*(1/24)*s_IRA_cw),".")</f>
        <v>2.1333333333333334E-3</v>
      </c>
      <c r="AD22" s="58">
        <f>IFERROR(s_DL/(up_RadSpec!H22*s_EF_cw*(1/365)*s_ED_con*s_ET_cw_o*(1/24)*s_GSF_a),".")</f>
        <v>11.679999999999998</v>
      </c>
      <c r="AE22" s="58">
        <f t="shared" si="10"/>
        <v>2.1329437545653763E-3</v>
      </c>
      <c r="AF22" s="65">
        <f t="shared" si="7"/>
        <v>2343.75</v>
      </c>
      <c r="AG22" s="65">
        <f t="shared" si="8"/>
        <v>0.42808219178082196</v>
      </c>
      <c r="AH22" s="61"/>
    </row>
    <row r="23" spans="1:34" x14ac:dyDescent="0.25">
      <c r="A23" s="66" t="s">
        <v>21</v>
      </c>
      <c r="B23" s="61" t="s">
        <v>261</v>
      </c>
      <c r="C23" s="58">
        <f>IFERROR((s_DL/(up_RadSpec!G23*s_EF_cw*s_ED_con*s_IRS_cw*(1/1000)))*1,".")</f>
        <v>0.26666666666666666</v>
      </c>
      <c r="D23" s="58">
        <f>IFERROR(IF(A23="H-3",(s_DL/(up_RadSpec!F23*s_EF_cw*s_ED_con*s_ET_cw_o*(1/24)*s_IRA_cw*(1/17)*1000))*1,(s_DL/(up_RadSpec!F23*s_EF_cw*s_ED_con*s_ET_cw_o*(1/24)*s_IRA_cw*(1/s_PEFsc)*1000))*1),".")</f>
        <v>1.0847401267796353</v>
      </c>
      <c r="E23" s="58">
        <f>IFERROR((s_DL/(up_RadSpec!E23*s_EF_cw*(1/365)*s_ED_con*up_RadSpec!O23*s_ET_cw_o*(1/24)*up_RadSpec!T23))*1,".")</f>
        <v>256.69543924089373</v>
      </c>
      <c r="F23" s="58">
        <f t="shared" si="0"/>
        <v>0.21386826831427985</v>
      </c>
      <c r="G23" s="65">
        <f t="shared" si="1"/>
        <v>18.75</v>
      </c>
      <c r="H23" s="65">
        <f t="shared" si="2"/>
        <v>4.6093989487085221</v>
      </c>
      <c r="I23" s="65">
        <f>s_C*s_EF_cw*(1/365)*s_ED_con*(s_ET_cw_i+s_ET_cw_o)*(1/24)*up_RadSpec!T23*up_RadSpec!O23*1</f>
        <v>1.947833594077919E-2</v>
      </c>
      <c r="J23" s="58"/>
      <c r="K23" s="58">
        <f>IFERROR((s_DL/(up_RadSpec!G23*s_EF_cw*s_ED_con*s_IRS_cw*(1/1000)))*1,".")</f>
        <v>0.26666666666666666</v>
      </c>
      <c r="L23" s="58">
        <f>IFERROR(IF(A23="H-3",(s_DL/(up_RadSpec!F23*s_EF_cw*s_ED_con*s_ET_cw_o*(1/24)*s_IRA_cw*(1/17)*1000))*1,(s_DL/(up_RadSpec!F23*s_EF_cw*s_ED_con*s_ET_cw_o*(1/24)*s_IRA_cw*(1/s_PEF__sc)*1000))*1),".")</f>
        <v>6.8223610179066441</v>
      </c>
      <c r="M23" s="58">
        <f>IFERROR((s_DL/(up_RadSpec!E23*s_EF_cw*(1/365)*s_ED_con*up_RadSpec!O23*s_ET_cw_o*(1/24)*up_RadSpec!T23))*1,".")</f>
        <v>256.69543924089373</v>
      </c>
      <c r="N23" s="58">
        <f t="shared" si="9"/>
        <v>0.2563791957620421</v>
      </c>
      <c r="O23" s="65">
        <f t="shared" si="4"/>
        <v>18.75</v>
      </c>
      <c r="P23" s="65">
        <f t="shared" si="5"/>
        <v>0.73288411253472296</v>
      </c>
      <c r="Q23" s="65">
        <f>s_C*s_EF_cw*(1/365)*s_ED_con*(s_ET_cw_i+s_ET_cw_o)*(1/24)*up_RadSpec!T23*up_RadSpec!O23*1</f>
        <v>1.947833594077919E-2</v>
      </c>
      <c r="R23" s="58"/>
      <c r="S23" s="58">
        <f>IFERROR((s_DL/(up_RadSpec!E23*s_EF_cw*(1/365)*s_ED_con*up_RadSpec!O23*s_ET_cw_o*(1/24)*up_RadSpec!T23))*1,".")</f>
        <v>256.69543924089373</v>
      </c>
      <c r="T23" s="58">
        <f>IFERROR((s_DL/(up_RadSpec!K23*s_EF_cw*(1/365)*s_ED_con*up_RadSpec!P23*s_ET_cw_o*(1/24)*up_RadSpec!U23))*1,".")</f>
        <v>456.92271105826433</v>
      </c>
      <c r="U23" s="58">
        <f>IFERROR((s_DL/(up_RadSpec!L23*s_EF_cw*(1/365)*s_ED_con*up_RadSpec!Q23*s_ET_cw_o*(1/24)*up_RadSpec!V23))*1,".")</f>
        <v>323.10163076161149</v>
      </c>
      <c r="V23" s="58">
        <f>IFERROR((s_DL/(up_RadSpec!M23*s_EF_cw*(1/365)*s_ED_con*up_RadSpec!R23*s_ET_cw_o*(1/24)*up_RadSpec!W23))*1,".")</f>
        <v>264.40439560439557</v>
      </c>
      <c r="W23" s="58">
        <f>IFERROR((s_DL/(up_RadSpec!I23*s_EF_cw*(1/365)*s_ED_con*up_RadSpec!N23*s_ET_cw_o*(1/24)*up_RadSpec!S23))*1,".")</f>
        <v>719.26768377253802</v>
      </c>
      <c r="X23" s="65">
        <f>s_C*s_EF_cw*(1/365)*s_ED_con*(s_ET_cw_i+s_ET_cw_o)*(1/24)*up_RadSpec!T23*up_RadSpec!O23*1</f>
        <v>1.947833594077919E-2</v>
      </c>
      <c r="Y23" s="65">
        <f>s_C*s_EF_cw*(1/365)*s_ED_con*(s_ET_cw_i+s_ET_cw_o)*(1/24)*up_RadSpec!U23*up_RadSpec!P23*1</f>
        <v>1.0942769704792434E-2</v>
      </c>
      <c r="Z23" s="65">
        <f>s_C*s_EF_cw*(1/365)*s_ED_con*(s_ET_cw_i+s_ET_cw_o)*(1/24)*up_RadSpec!V23*up_RadSpec!Q23*1</f>
        <v>1.5475007006971946E-2</v>
      </c>
      <c r="AA23" s="65">
        <f>s_C*s_EF_cw*(1/365)*s_ED_con*(s_ET_cw_i+s_ET_cw_o)*(1/24)*up_RadSpec!W23*up_RadSpec!R23*1</f>
        <v>1.8910426918473205E-2</v>
      </c>
      <c r="AB23" s="65">
        <f>s_C*s_EF_cw*(1/365)*s_ED_con*(s_ET_cw_i+s_ET_cw_o)*(1/24)*up_RadSpec!S23*up_RadSpec!N23*1</f>
        <v>6.9515148710354207E-3</v>
      </c>
      <c r="AC23" s="58">
        <f>IFERROR(s_DL/(up_RadSpec!F23*s_EF_cw*s_ED_con*s_ET_cw_o*(1/24)*s_IRA_cw),".")</f>
        <v>2.1333333333333334E-3</v>
      </c>
      <c r="AD23" s="58">
        <f>IFERROR(s_DL/(up_RadSpec!H23*s_EF_cw*(1/365)*s_ED_con*s_ET_cw_o*(1/24)*s_GSF_a),".")</f>
        <v>11.679999999999998</v>
      </c>
      <c r="AE23" s="58">
        <f t="shared" si="10"/>
        <v>2.1329437545653763E-3</v>
      </c>
      <c r="AF23" s="65">
        <f t="shared" si="7"/>
        <v>2343.75</v>
      </c>
      <c r="AG23" s="65">
        <f t="shared" si="8"/>
        <v>0.42808219178082196</v>
      </c>
      <c r="AH23" s="61"/>
    </row>
    <row r="24" spans="1:34" x14ac:dyDescent="0.25">
      <c r="A24" s="64" t="s">
        <v>22</v>
      </c>
      <c r="B24" s="61" t="s">
        <v>274</v>
      </c>
      <c r="C24" s="58">
        <f>IFERROR((s_DL/(up_RadSpec!G24*s_EF_cw*s_ED_con*s_IRS_cw*(1/1000)))*1,".")</f>
        <v>0.26666666666666666</v>
      </c>
      <c r="D24" s="58">
        <f>IFERROR(IF(A24="H-3",(s_DL/(up_RadSpec!F24*s_EF_cw*s_ED_con*s_ET_cw_o*(1/24)*s_IRA_cw*(1/17)*1000))*1,(s_DL/(up_RadSpec!F24*s_EF_cw*s_ED_con*s_ET_cw_o*(1/24)*s_IRA_cw*(1/s_PEFsc)*1000))*1),".")</f>
        <v>1.0847401267796353</v>
      </c>
      <c r="E24" s="58">
        <f>IFERROR((s_DL/(up_RadSpec!E24*s_EF_cw*(1/365)*s_ED_con*up_RadSpec!O24*s_ET_cw_o*(1/24)*up_RadSpec!T24))*1,".")</f>
        <v>336.50732335425732</v>
      </c>
      <c r="F24" s="58">
        <f t="shared" si="0"/>
        <v>0.21391053842880084</v>
      </c>
      <c r="G24" s="65">
        <f t="shared" si="1"/>
        <v>18.75</v>
      </c>
      <c r="H24" s="65">
        <f t="shared" si="2"/>
        <v>4.6093989487085221</v>
      </c>
      <c r="I24" s="65">
        <f>s_C*s_EF_cw*(1/365)*s_ED_con*(s_ET_cw_i+s_ET_cw_o)*(1/24)*up_RadSpec!T24*up_RadSpec!O24*1</f>
        <v>1.4858517639856123E-2</v>
      </c>
      <c r="J24" s="58"/>
      <c r="K24" s="58">
        <f>IFERROR((s_DL/(up_RadSpec!G24*s_EF_cw*s_ED_con*s_IRS_cw*(1/1000)))*1,".")</f>
        <v>0.26666666666666666</v>
      </c>
      <c r="L24" s="58">
        <f>IFERROR(IF(A24="H-3",(s_DL/(up_RadSpec!F24*s_EF_cw*s_ED_con*s_ET_cw_o*(1/24)*s_IRA_cw*(1/17)*1000))*1,(s_DL/(up_RadSpec!F24*s_EF_cw*s_ED_con*s_ET_cw_o*(1/24)*s_IRA_cw*(1/s_PEF__sc)*1000))*1),".")</f>
        <v>6.8223610179066441</v>
      </c>
      <c r="M24" s="58">
        <f>IFERROR((s_DL/(up_RadSpec!E24*s_EF_cw*(1/365)*s_ED_con*up_RadSpec!O24*s_ET_cw_o*(1/24)*up_RadSpec!T24))*1,".")</f>
        <v>336.50732335425732</v>
      </c>
      <c r="N24" s="58">
        <f t="shared" si="9"/>
        <v>0.25643994255324881</v>
      </c>
      <c r="O24" s="65">
        <f t="shared" si="4"/>
        <v>18.75</v>
      </c>
      <c r="P24" s="65">
        <f t="shared" si="5"/>
        <v>0.73288411253472296</v>
      </c>
      <c r="Q24" s="65">
        <f>s_C*s_EF_cw*(1/365)*s_ED_con*(s_ET_cw_i+s_ET_cw_o)*(1/24)*up_RadSpec!T24*up_RadSpec!O24*1</f>
        <v>1.4858517639856123E-2</v>
      </c>
      <c r="R24" s="58"/>
      <c r="S24" s="58">
        <f>IFERROR((s_DL/(up_RadSpec!E24*s_EF_cw*(1/365)*s_ED_con*up_RadSpec!O24*s_ET_cw_o*(1/24)*up_RadSpec!T24))*1,".")</f>
        <v>336.50732335425732</v>
      </c>
      <c r="T24" s="58">
        <f>IFERROR((s_DL/(up_RadSpec!K24*s_EF_cw*(1/365)*s_ED_con*up_RadSpec!P24*s_ET_cw_o*(1/24)*up_RadSpec!U24))*1,".")</f>
        <v>610.09281243254918</v>
      </c>
      <c r="U24" s="58">
        <f>IFERROR((s_DL/(up_RadSpec!L24*s_EF_cw*(1/365)*s_ED_con*up_RadSpec!Q24*s_ET_cw_o*(1/24)*up_RadSpec!V24))*1,".")</f>
        <v>430.76494855609099</v>
      </c>
      <c r="V24" s="58">
        <f>IFERROR((s_DL/(up_RadSpec!M24*s_EF_cw*(1/365)*s_ED_con*up_RadSpec!R24*s_ET_cw_o*(1/24)*up_RadSpec!W24))*1,".")</f>
        <v>359.71666153372337</v>
      </c>
      <c r="W24" s="58">
        <f>IFERROR((s_DL/(up_RadSpec!I24*s_EF_cw*(1/365)*s_ED_con*up_RadSpec!N24*s_ET_cw_o*(1/24)*up_RadSpec!S24))*1,".")</f>
        <v>1013.9780219780215</v>
      </c>
      <c r="X24" s="65">
        <f>s_C*s_EF_cw*(1/365)*s_ED_con*(s_ET_cw_i+s_ET_cw_o)*(1/24)*up_RadSpec!T24*up_RadSpec!O24*1</f>
        <v>1.4858517639856123E-2</v>
      </c>
      <c r="Y24" s="65">
        <f>s_C*s_EF_cw*(1/365)*s_ED_con*(s_ET_cw_i+s_ET_cw_o)*(1/24)*up_RadSpec!U24*up_RadSpec!P24*1</f>
        <v>8.1954743575229257E-3</v>
      </c>
      <c r="Z24" s="65">
        <f>s_C*s_EF_cw*(1/365)*s_ED_con*(s_ET_cw_i+s_ET_cw_o)*(1/24)*up_RadSpec!V24*up_RadSpec!Q24*1</f>
        <v>1.1607258243178382E-2</v>
      </c>
      <c r="AA24" s="65">
        <f>s_C*s_EF_cw*(1/365)*s_ED_con*(s_ET_cw_i+s_ET_cw_o)*(1/24)*up_RadSpec!W24*up_RadSpec!R24*1</f>
        <v>1.389982876712329E-2</v>
      </c>
      <c r="AB24" s="65">
        <f>s_C*s_EF_cw*(1/365)*s_ED_con*(s_ET_cw_i+s_ET_cw_o)*(1/24)*up_RadSpec!S24*up_RadSpec!N24*1</f>
        <v>4.9310733483613695E-3</v>
      </c>
      <c r="AC24" s="58">
        <f>IFERROR(s_DL/(up_RadSpec!F24*s_EF_cw*s_ED_con*s_ET_cw_o*(1/24)*s_IRA_cw),".")</f>
        <v>2.1333333333333334E-3</v>
      </c>
      <c r="AD24" s="58">
        <f>IFERROR(s_DL/(up_RadSpec!H24*s_EF_cw*(1/365)*s_ED_con*s_ET_cw_o*(1/24)*s_GSF_a),".")</f>
        <v>11.679999999999998</v>
      </c>
      <c r="AE24" s="58">
        <f t="shared" si="10"/>
        <v>2.1329437545653763E-3</v>
      </c>
      <c r="AF24" s="65">
        <f t="shared" si="7"/>
        <v>2343.75</v>
      </c>
      <c r="AG24" s="65">
        <f t="shared" si="8"/>
        <v>0.42808219178082196</v>
      </c>
      <c r="AH24" s="61"/>
    </row>
    <row r="25" spans="1:34" x14ac:dyDescent="0.25">
      <c r="A25" s="66" t="s">
        <v>23</v>
      </c>
      <c r="B25" s="61" t="s">
        <v>261</v>
      </c>
      <c r="C25" s="58">
        <f>IFERROR((s_DL/(up_RadSpec!G25*s_EF_cw*s_ED_con*s_IRS_cw*(1/1000)))*1,".")</f>
        <v>0.26666666666666666</v>
      </c>
      <c r="D25" s="58">
        <f>IFERROR(IF(A25="H-3",(s_DL/(up_RadSpec!F25*s_EF_cw*s_ED_con*s_ET_cw_o*(1/24)*s_IRA_cw*(1/17)*1000))*1,(s_DL/(up_RadSpec!F25*s_EF_cw*s_ED_con*s_ET_cw_o*(1/24)*s_IRA_cw*(1/s_PEFsc)*1000))*1),".")</f>
        <v>1.0847401267796353</v>
      </c>
      <c r="E25" s="58">
        <f>IFERROR((s_DL/(up_RadSpec!E25*s_EF_cw*(1/365)*s_ED_con*up_RadSpec!O25*s_ET_cw_o*(1/24)*up_RadSpec!T25))*1,".")</f>
        <v>375.26104417670683</v>
      </c>
      <c r="F25" s="58">
        <f t="shared" si="0"/>
        <v>0.21392458202315554</v>
      </c>
      <c r="G25" s="65">
        <f t="shared" si="1"/>
        <v>18.75</v>
      </c>
      <c r="H25" s="65">
        <f t="shared" si="2"/>
        <v>4.6093989487085221</v>
      </c>
      <c r="I25" s="65">
        <f>s_C*s_EF_cw*(1/365)*s_ED_con*(s_ET_cw_i+s_ET_cw_o)*(1/24)*up_RadSpec!T25*up_RadSpec!O25*1</f>
        <v>1.3324058219178082E-2</v>
      </c>
      <c r="J25" s="58"/>
      <c r="K25" s="58">
        <f>IFERROR((s_DL/(up_RadSpec!G25*s_EF_cw*s_ED_con*s_IRS_cw*(1/1000)))*1,".")</f>
        <v>0.26666666666666666</v>
      </c>
      <c r="L25" s="58">
        <f>IFERROR(IF(A25="H-3",(s_DL/(up_RadSpec!F25*s_EF_cw*s_ED_con*s_ET_cw_o*(1/24)*s_IRA_cw*(1/17)*1000))*1,(s_DL/(up_RadSpec!F25*s_EF_cw*s_ED_con*s_ET_cw_o*(1/24)*s_IRA_cw*(1/s_PEF__sc)*1000))*1),".")</f>
        <v>6.8223610179066441</v>
      </c>
      <c r="M25" s="58">
        <f>IFERROR((s_DL/(up_RadSpec!E25*s_EF_cw*(1/365)*s_ED_con*up_RadSpec!O25*s_ET_cw_o*(1/24)*up_RadSpec!T25))*1,".")</f>
        <v>375.26104417670683</v>
      </c>
      <c r="N25" s="58">
        <f t="shared" si="9"/>
        <v>0.25646012579515121</v>
      </c>
      <c r="O25" s="65">
        <f t="shared" si="4"/>
        <v>18.75</v>
      </c>
      <c r="P25" s="65">
        <f t="shared" si="5"/>
        <v>0.73288411253472296</v>
      </c>
      <c r="Q25" s="65">
        <f>s_C*s_EF_cw*(1/365)*s_ED_con*(s_ET_cw_i+s_ET_cw_o)*(1/24)*up_RadSpec!T25*up_RadSpec!O25*1</f>
        <v>1.3324058219178082E-2</v>
      </c>
      <c r="R25" s="58"/>
      <c r="S25" s="58">
        <f>IFERROR((s_DL/(up_RadSpec!E25*s_EF_cw*(1/365)*s_ED_con*up_RadSpec!O25*s_ET_cw_o*(1/24)*up_RadSpec!T25))*1,".")</f>
        <v>375.26104417670683</v>
      </c>
      <c r="T25" s="58">
        <f>IFERROR((s_DL/(up_RadSpec!K25*s_EF_cw*(1/365)*s_ED_con*up_RadSpec!P25*s_ET_cw_o*(1/24)*up_RadSpec!U25))*1,".")</f>
        <v>672.01465872652273</v>
      </c>
      <c r="U25" s="58">
        <f>IFERROR((s_DL/(up_RadSpec!L25*s_EF_cw*(1/365)*s_ED_con*up_RadSpec!Q25*s_ET_cw_o*(1/24)*up_RadSpec!V25))*1,".")</f>
        <v>482.03975799481424</v>
      </c>
      <c r="V25" s="58">
        <f>IFERROR((s_DL/(up_RadSpec!M25*s_EF_cw*(1/365)*s_ED_con*up_RadSpec!R25*s_ET_cw_o*(1/24)*up_RadSpec!W25))*1,".")</f>
        <v>430.4493698392003</v>
      </c>
      <c r="W25" s="58">
        <f>IFERROR((s_DL/(up_RadSpec!I25*s_EF_cw*(1/365)*s_ED_con*up_RadSpec!N25*s_ET_cw_o*(1/24)*up_RadSpec!S25))*1,".")</f>
        <v>1204.8484848484848</v>
      </c>
      <c r="X25" s="65">
        <f>s_C*s_EF_cw*(1/365)*s_ED_con*(s_ET_cw_i+s_ET_cw_o)*(1/24)*up_RadSpec!T25*up_RadSpec!O25*1</f>
        <v>1.3324058219178082E-2</v>
      </c>
      <c r="Y25" s="65">
        <f>s_C*s_EF_cw*(1/365)*s_ED_con*(s_ET_cw_i+s_ET_cw_o)*(1/24)*up_RadSpec!U25*up_RadSpec!P25*1</f>
        <v>7.440313890585467E-3</v>
      </c>
      <c r="Z25" s="65">
        <f>s_C*s_EF_cw*(1/365)*s_ED_con*(s_ET_cw_i+s_ET_cw_o)*(1/24)*up_RadSpec!V25*up_RadSpec!Q25*1</f>
        <v>1.0372588395610701E-2</v>
      </c>
      <c r="AA25" s="65">
        <f>s_C*s_EF_cw*(1/365)*s_ED_con*(s_ET_cw_i+s_ET_cw_o)*(1/24)*up_RadSpec!W25*up_RadSpec!R25*1</f>
        <v>1.1615767963298012E-2</v>
      </c>
      <c r="AB25" s="65">
        <f>s_C*s_EF_cw*(1/365)*s_ED_con*(s_ET_cw_i+s_ET_cw_o)*(1/24)*up_RadSpec!S25*up_RadSpec!N25*1</f>
        <v>4.1498993963782708E-3</v>
      </c>
      <c r="AC25" s="58">
        <f>IFERROR(s_DL/(up_RadSpec!F25*s_EF_cw*s_ED_con*s_ET_cw_o*(1/24)*s_IRA_cw),".")</f>
        <v>2.1333333333333334E-3</v>
      </c>
      <c r="AD25" s="58">
        <f>IFERROR(s_DL/(up_RadSpec!H25*s_EF_cw*(1/365)*s_ED_con*s_ET_cw_o*(1/24)*s_GSF_a),".")</f>
        <v>11.679999999999998</v>
      </c>
      <c r="AE25" s="58">
        <f t="shared" si="10"/>
        <v>2.1329437545653763E-3</v>
      </c>
      <c r="AF25" s="65">
        <f t="shared" si="7"/>
        <v>2343.75</v>
      </c>
      <c r="AG25" s="65">
        <f t="shared" si="8"/>
        <v>0.42808219178082196</v>
      </c>
      <c r="AH25" s="61"/>
    </row>
    <row r="26" spans="1:34" x14ac:dyDescent="0.25">
      <c r="A26" s="64" t="s">
        <v>24</v>
      </c>
      <c r="B26" s="61" t="s">
        <v>274</v>
      </c>
      <c r="C26" s="58">
        <f>IFERROR((s_DL/(up_RadSpec!G26*s_EF_cw*s_ED_con*s_IRS_cw*(1/1000)))*1,".")</f>
        <v>0.26666666666666666</v>
      </c>
      <c r="D26" s="58">
        <f>IFERROR(IF(A26="H-3",(s_DL/(up_RadSpec!F26*s_EF_cw*s_ED_con*s_ET_cw_o*(1/24)*s_IRA_cw*(1/17)*1000))*1,(s_DL/(up_RadSpec!F26*s_EF_cw*s_ED_con*s_ET_cw_o*(1/24)*s_IRA_cw*(1/s_PEFsc)*1000))*1),".")</f>
        <v>1.0847401267796353</v>
      </c>
      <c r="E26" s="58">
        <f>IFERROR((s_DL/(up_RadSpec!E26*s_EF_cw*(1/365)*s_ED_con*up_RadSpec!O26*s_ET_cw_o*(1/24)*up_RadSpec!T26))*1,".")</f>
        <v>2045.9863945578222</v>
      </c>
      <c r="F26" s="58">
        <f t="shared" si="0"/>
        <v>0.21402421255260426</v>
      </c>
      <c r="G26" s="65">
        <f t="shared" si="1"/>
        <v>18.75</v>
      </c>
      <c r="H26" s="65">
        <f t="shared" si="2"/>
        <v>4.6093989487085221</v>
      </c>
      <c r="I26" s="65">
        <f>s_C*s_EF_cw*(1/365)*s_ED_con*(s_ET_cw_i+s_ET_cw_o)*(1/24)*up_RadSpec!T26*up_RadSpec!O26*1</f>
        <v>2.4438090171565378E-3</v>
      </c>
      <c r="J26" s="58"/>
      <c r="K26" s="58">
        <f>IFERROR((s_DL/(up_RadSpec!G26*s_EF_cw*s_ED_con*s_IRS_cw*(1/1000)))*1,".")</f>
        <v>0.26666666666666666</v>
      </c>
      <c r="L26" s="58">
        <f>IFERROR(IF(A26="H-3",(s_DL/(up_RadSpec!F26*s_EF_cw*s_ED_con*s_ET_cw_o*(1/24)*s_IRA_cw*(1/17)*1000))*1,(s_DL/(up_RadSpec!F26*s_EF_cw*s_ED_con*s_ET_cw_o*(1/24)*s_IRA_cw*(1/s_PEF__sc)*1000))*1),".")</f>
        <v>6.8223610179066441</v>
      </c>
      <c r="M26" s="58">
        <f>IFERROR((s_DL/(up_RadSpec!E26*s_EF_cw*(1/365)*s_ED_con*up_RadSpec!O26*s_ET_cw_o*(1/24)*up_RadSpec!T26))*1,".")</f>
        <v>2045.9863945578222</v>
      </c>
      <c r="N26" s="58">
        <f t="shared" si="9"/>
        <v>0.25660332841869782</v>
      </c>
      <c r="O26" s="65">
        <f t="shared" si="4"/>
        <v>18.75</v>
      </c>
      <c r="P26" s="65">
        <f t="shared" si="5"/>
        <v>0.73288411253472296</v>
      </c>
      <c r="Q26" s="65">
        <f>s_C*s_EF_cw*(1/365)*s_ED_con*(s_ET_cw_i+s_ET_cw_o)*(1/24)*up_RadSpec!T26*up_RadSpec!O26*1</f>
        <v>2.4438090171565378E-3</v>
      </c>
      <c r="R26" s="58"/>
      <c r="S26" s="58">
        <f>IFERROR((s_DL/(up_RadSpec!E26*s_EF_cw*(1/365)*s_ED_con*up_RadSpec!O26*s_ET_cw_o*(1/24)*up_RadSpec!T26))*1,".")</f>
        <v>2045.9863945578222</v>
      </c>
      <c r="T26" s="58">
        <f>IFERROR((s_DL/(up_RadSpec!K26*s_EF_cw*(1/365)*s_ED_con*up_RadSpec!P26*s_ET_cw_o*(1/24)*up_RadSpec!U26))*1,".")</f>
        <v>3735.465448315249</v>
      </c>
      <c r="U26" s="58">
        <f>IFERROR((s_DL/(up_RadSpec!L26*s_EF_cw*(1/365)*s_ED_con*up_RadSpec!Q26*s_ET_cw_o*(1/24)*up_RadSpec!V26))*1,".")</f>
        <v>2699.9242105263152</v>
      </c>
      <c r="V26" s="58">
        <f>IFERROR((s_DL/(up_RadSpec!M26*s_EF_cw*(1/365)*s_ED_con*up_RadSpec!R26*s_ET_cw_o*(1/24)*up_RadSpec!W26))*1,".")</f>
        <v>2309.4545454545441</v>
      </c>
      <c r="W26" s="58">
        <f>IFERROR((s_DL/(up_RadSpec!I26*s_EF_cw*(1/365)*s_ED_con*up_RadSpec!N26*s_ET_cw_o*(1/24)*up_RadSpec!S26))*1,".")</f>
        <v>21772.297103527395</v>
      </c>
      <c r="X26" s="65">
        <f>s_C*s_EF_cw*(1/365)*s_ED_con*(s_ET_cw_i+s_ET_cw_o)*(1/24)*up_RadSpec!T26*up_RadSpec!O26*1</f>
        <v>2.4438090171565378E-3</v>
      </c>
      <c r="Y26" s="65">
        <f>s_C*s_EF_cw*(1/365)*s_ED_con*(s_ET_cw_i+s_ET_cw_o)*(1/24)*up_RadSpec!U26*up_RadSpec!P26*1</f>
        <v>1.3385212818003913E-3</v>
      </c>
      <c r="Z26" s="65">
        <f>s_C*s_EF_cw*(1/365)*s_ED_con*(s_ET_cw_i+s_ET_cw_o)*(1/24)*up_RadSpec!V26*up_RadSpec!Q26*1</f>
        <v>1.8519038351173999E-3</v>
      </c>
      <c r="AA26" s="65">
        <f>s_C*s_EF_cw*(1/365)*s_ED_con*(s_ET_cw_i+s_ET_cw_o)*(1/24)*up_RadSpec!W26*up_RadSpec!R26*1</f>
        <v>2.1650133837191011E-3</v>
      </c>
      <c r="AB26" s="65">
        <f>s_C*s_EF_cw*(1/365)*s_ED_con*(s_ET_cw_i+s_ET_cw_o)*(1/24)*up_RadSpec!S26*up_RadSpec!N26*1</f>
        <v>2.2964963119072703E-4</v>
      </c>
      <c r="AC26" s="58">
        <f>IFERROR(s_DL/(up_RadSpec!F26*s_EF_cw*s_ED_con*s_ET_cw_o*(1/24)*s_IRA_cw),".")</f>
        <v>2.1333333333333334E-3</v>
      </c>
      <c r="AD26" s="58">
        <f>IFERROR(s_DL/(up_RadSpec!H26*s_EF_cw*(1/365)*s_ED_con*s_ET_cw_o*(1/24)*s_GSF_a),".")</f>
        <v>11.679999999999998</v>
      </c>
      <c r="AE26" s="58">
        <f t="shared" si="10"/>
        <v>2.1329437545653763E-3</v>
      </c>
      <c r="AF26" s="65">
        <f t="shared" si="7"/>
        <v>2343.75</v>
      </c>
      <c r="AG26" s="65">
        <f t="shared" si="8"/>
        <v>0.42808219178082196</v>
      </c>
      <c r="AH26" s="61"/>
    </row>
    <row r="27" spans="1:34" x14ac:dyDescent="0.25">
      <c r="A27" s="64" t="s">
        <v>25</v>
      </c>
      <c r="B27" s="61" t="s">
        <v>274</v>
      </c>
      <c r="C27" s="58">
        <f>IFERROR((s_DL/(up_RadSpec!G27*s_EF_cw*s_ED_con*s_IRS_cw*(1/1000)))*1,".")</f>
        <v>0.26666666666666666</v>
      </c>
      <c r="D27" s="58">
        <f>IFERROR(IF(A27="H-3",(s_DL/(up_RadSpec!F27*s_EF_cw*s_ED_con*s_ET_cw_o*(1/24)*s_IRA_cw*(1/17)*1000))*1,(s_DL/(up_RadSpec!F27*s_EF_cw*s_ED_con*s_ET_cw_o*(1/24)*s_IRA_cw*(1/s_PEFsc)*1000))*1),".")</f>
        <v>1.0847401267796353</v>
      </c>
      <c r="E27" s="58">
        <f>IFERROR((s_DL/(up_RadSpec!E27*s_EF_cw*(1/365)*s_ED_con*up_RadSpec!O27*s_ET_cw_o*(1/24)*up_RadSpec!T27))*1,".")</f>
        <v>431.07858733693939</v>
      </c>
      <c r="F27" s="58">
        <f t="shared" si="0"/>
        <v>0.21394037391735976</v>
      </c>
      <c r="G27" s="65">
        <f t="shared" si="1"/>
        <v>18.75</v>
      </c>
      <c r="H27" s="65">
        <f t="shared" si="2"/>
        <v>4.6093989487085221</v>
      </c>
      <c r="I27" s="65">
        <f>s_C*s_EF_cw*(1/365)*s_ED_con*(s_ET_cw_i+s_ET_cw_o)*(1/24)*up_RadSpec!T27*up_RadSpec!O27*1</f>
        <v>1.159881317902692E-2</v>
      </c>
      <c r="J27" s="58"/>
      <c r="K27" s="58">
        <f>IFERROR((s_DL/(up_RadSpec!G27*s_EF_cw*s_ED_con*s_IRS_cw*(1/1000)))*1,".")</f>
        <v>0.26666666666666666</v>
      </c>
      <c r="L27" s="58">
        <f>IFERROR(IF(A27="H-3",(s_DL/(up_RadSpec!F27*s_EF_cw*s_ED_con*s_ET_cw_o*(1/24)*s_IRA_cw*(1/17)*1000))*1,(s_DL/(up_RadSpec!F27*s_EF_cw*s_ED_con*s_ET_cw_o*(1/24)*s_IRA_cw*(1/s_PEF__sc)*1000))*1),".")</f>
        <v>6.8223610179066441</v>
      </c>
      <c r="M27" s="58">
        <f>IFERROR((s_DL/(up_RadSpec!E27*s_EF_cw*(1/365)*s_ED_con*up_RadSpec!O27*s_ET_cw_o*(1/24)*up_RadSpec!T27))*1,".")</f>
        <v>431.07858733693939</v>
      </c>
      <c r="N27" s="58">
        <f t="shared" si="9"/>
        <v>0.25648282229660291</v>
      </c>
      <c r="O27" s="65">
        <f t="shared" si="4"/>
        <v>18.75</v>
      </c>
      <c r="P27" s="65">
        <f t="shared" si="5"/>
        <v>0.73288411253472296</v>
      </c>
      <c r="Q27" s="65">
        <f>s_C*s_EF_cw*(1/365)*s_ED_con*(s_ET_cw_i+s_ET_cw_o)*(1/24)*up_RadSpec!T27*up_RadSpec!O27*1</f>
        <v>1.159881317902692E-2</v>
      </c>
      <c r="R27" s="58"/>
      <c r="S27" s="58">
        <f>IFERROR((s_DL/(up_RadSpec!E27*s_EF_cw*(1/365)*s_ED_con*up_RadSpec!O27*s_ET_cw_o*(1/24)*up_RadSpec!T27))*1,".")</f>
        <v>431.07858733693939</v>
      </c>
      <c r="T27" s="58">
        <f>IFERROR((s_DL/(up_RadSpec!K27*s_EF_cw*(1/365)*s_ED_con*up_RadSpec!P27*s_ET_cw_o*(1/24)*up_RadSpec!U27))*1,".")</f>
        <v>1278.6526315789479</v>
      </c>
      <c r="U27" s="58">
        <f>IFERROR((s_DL/(up_RadSpec!L27*s_EF_cw*(1/365)*s_ED_con*up_RadSpec!Q27*s_ET_cw_o*(1/24)*up_RadSpec!V27))*1,".")</f>
        <v>783.91021324354654</v>
      </c>
      <c r="V27" s="58">
        <f>IFERROR((s_DL/(up_RadSpec!M27*s_EF_cw*(1/365)*s_ED_con*up_RadSpec!R27*s_ET_cw_o*(1/24)*up_RadSpec!W27))*1,".")</f>
        <v>570.26439578264399</v>
      </c>
      <c r="W27" s="58">
        <f>IFERROR((s_DL/(up_RadSpec!I27*s_EF_cw*(1/365)*s_ED_con*up_RadSpec!N27*s_ET_cw_o*(1/24)*up_RadSpec!S27))*1,".")</f>
        <v>3999.6029776674955</v>
      </c>
      <c r="X27" s="65">
        <f>s_C*s_EF_cw*(1/365)*s_ED_con*(s_ET_cw_i+s_ET_cw_o)*(1/24)*up_RadSpec!T27*up_RadSpec!O27*1</f>
        <v>1.159881317902692E-2</v>
      </c>
      <c r="Y27" s="65">
        <f>s_C*s_EF_cw*(1/365)*s_ED_con*(s_ET_cw_i+s_ET_cw_o)*(1/24)*up_RadSpec!U27*up_RadSpec!P27*1</f>
        <v>3.9103661749209677E-3</v>
      </c>
      <c r="Z27" s="65">
        <f>s_C*s_EF_cw*(1/365)*s_ED_con*(s_ET_cw_i+s_ET_cw_o)*(1/24)*up_RadSpec!V27*up_RadSpec!Q27*1</f>
        <v>6.3782814862326483E-3</v>
      </c>
      <c r="AA27" s="65">
        <f>s_C*s_EF_cw*(1/365)*s_ED_con*(s_ET_cw_i+s_ET_cw_o)*(1/24)*up_RadSpec!W27*up_RadSpec!R27*1</f>
        <v>8.7678628316570327E-3</v>
      </c>
      <c r="AB27" s="65">
        <f>s_C*s_EF_cw*(1/365)*s_ED_con*(s_ET_cw_i+s_ET_cw_o)*(1/24)*up_RadSpec!S27*up_RadSpec!N27*1</f>
        <v>1.2501240817947188E-3</v>
      </c>
      <c r="AC27" s="58">
        <f>IFERROR(s_DL/(up_RadSpec!F27*s_EF_cw*s_ED_con*s_ET_cw_o*(1/24)*s_IRA_cw),".")</f>
        <v>2.1333333333333334E-3</v>
      </c>
      <c r="AD27" s="58">
        <f>IFERROR(s_DL/(up_RadSpec!H27*s_EF_cw*(1/365)*s_ED_con*s_ET_cw_o*(1/24)*s_GSF_a),".")</f>
        <v>11.679999999999998</v>
      </c>
      <c r="AE27" s="58">
        <f t="shared" si="10"/>
        <v>2.1329437545653763E-3</v>
      </c>
      <c r="AF27" s="65">
        <f t="shared" si="7"/>
        <v>2343.75</v>
      </c>
      <c r="AG27" s="65">
        <f t="shared" si="8"/>
        <v>0.42808219178082196</v>
      </c>
      <c r="AH27" s="61"/>
    </row>
    <row r="28" spans="1:34" x14ac:dyDescent="0.25">
      <c r="A28" s="64" t="s">
        <v>26</v>
      </c>
      <c r="B28" s="61" t="s">
        <v>274</v>
      </c>
      <c r="C28" s="58">
        <f>IFERROR((s_DL/(up_RadSpec!G28*s_EF_cw*s_ED_con*s_IRS_cw*(1/1000)))*1,".")</f>
        <v>0.26666666666666666</v>
      </c>
      <c r="D28" s="58">
        <f>IFERROR(IF(A28="H-3",(s_DL/(up_RadSpec!F28*s_EF_cw*s_ED_con*s_ET_cw_o*(1/24)*s_IRA_cw*(1/17)*1000))*1,(s_DL/(up_RadSpec!F28*s_EF_cw*s_ED_con*s_ET_cw_o*(1/24)*s_IRA_cw*(1/s_PEFsc)*1000))*1),".")</f>
        <v>1.0847401267796353</v>
      </c>
      <c r="E28" s="58">
        <f>IFERROR((s_DL/(up_RadSpec!E28*s_EF_cw*(1/365)*s_ED_con*up_RadSpec!O28*s_ET_cw_o*(1/24)*up_RadSpec!T28))*1,".")</f>
        <v>190.75616527845827</v>
      </c>
      <c r="F28" s="58">
        <f t="shared" si="0"/>
        <v>0.213806691804098</v>
      </c>
      <c r="G28" s="65">
        <f t="shared" si="1"/>
        <v>18.75</v>
      </c>
      <c r="H28" s="65">
        <f t="shared" si="2"/>
        <v>4.6093989487085221</v>
      </c>
      <c r="I28" s="65">
        <f>s_C*s_EF_cw*(1/365)*s_ED_con*(s_ET_cw_i+s_ET_cw_o)*(1/24)*up_RadSpec!T28*up_RadSpec!O28*1</f>
        <v>2.6211472602739729E-2</v>
      </c>
      <c r="J28" s="58"/>
      <c r="K28" s="58">
        <f>IFERROR((s_DL/(up_RadSpec!G28*s_EF_cw*s_ED_con*s_IRS_cw*(1/1000)))*1,".")</f>
        <v>0.26666666666666666</v>
      </c>
      <c r="L28" s="58">
        <f>IFERROR(IF(A28="H-3",(s_DL/(up_RadSpec!F28*s_EF_cw*s_ED_con*s_ET_cw_o*(1/24)*s_IRA_cw*(1/17)*1000))*1,(s_DL/(up_RadSpec!F28*s_EF_cw*s_ED_con*s_ET_cw_o*(1/24)*s_IRA_cw*(1/s_PEF__sc)*1000))*1),".")</f>
        <v>6.8223610179066441</v>
      </c>
      <c r="M28" s="58">
        <f>IFERROR((s_DL/(up_RadSpec!E28*s_EF_cw*(1/365)*s_ED_con*up_RadSpec!O28*s_ET_cw_o*(1/24)*up_RadSpec!T28))*1,".")</f>
        <v>190.75616527845827</v>
      </c>
      <c r="N28" s="58">
        <f t="shared" si="9"/>
        <v>0.25629071210298082</v>
      </c>
      <c r="O28" s="65">
        <f t="shared" si="4"/>
        <v>18.75</v>
      </c>
      <c r="P28" s="65">
        <f t="shared" si="5"/>
        <v>0.73288411253472296</v>
      </c>
      <c r="Q28" s="65">
        <f>s_C*s_EF_cw*(1/365)*s_ED_con*(s_ET_cw_i+s_ET_cw_o)*(1/24)*up_RadSpec!T28*up_RadSpec!O28*1</f>
        <v>2.6211472602739729E-2</v>
      </c>
      <c r="R28" s="58"/>
      <c r="S28" s="58">
        <f>IFERROR((s_DL/(up_RadSpec!E28*s_EF_cw*(1/365)*s_ED_con*up_RadSpec!O28*s_ET_cw_o*(1/24)*up_RadSpec!T28))*1,".")</f>
        <v>190.75616527845827</v>
      </c>
      <c r="T28" s="58">
        <f>IFERROR((s_DL/(up_RadSpec!K28*s_EF_cw*(1/365)*s_ED_con*up_RadSpec!P28*s_ET_cw_o*(1/24)*up_RadSpec!U28))*1,".")</f>
        <v>425.35959688502072</v>
      </c>
      <c r="U28" s="58">
        <f>IFERROR((s_DL/(up_RadSpec!L28*s_EF_cw*(1/365)*s_ED_con*up_RadSpec!Q28*s_ET_cw_o*(1/24)*up_RadSpec!V28))*1,".")</f>
        <v>295.32237673830576</v>
      </c>
      <c r="V28" s="58">
        <f>IFERROR((s_DL/(up_RadSpec!M28*s_EF_cw*(1/365)*s_ED_con*up_RadSpec!R28*s_ET_cw_o*(1/24)*up_RadSpec!W28))*1,".")</f>
        <v>255.69094567404412</v>
      </c>
      <c r="W28" s="58">
        <f>IFERROR((s_DL/(up_RadSpec!I28*s_EF_cw*(1/365)*s_ED_con*up_RadSpec!N28*s_ET_cw_o*(1/24)*up_RadSpec!S28))*1,".")</f>
        <v>747.76719576719609</v>
      </c>
      <c r="X28" s="65">
        <f>s_C*s_EF_cw*(1/365)*s_ED_con*(s_ET_cw_i+s_ET_cw_o)*(1/24)*up_RadSpec!T28*up_RadSpec!O28*1</f>
        <v>2.6211472602739729E-2</v>
      </c>
      <c r="Y28" s="65">
        <f>s_C*s_EF_cw*(1/365)*s_ED_con*(s_ET_cw_i+s_ET_cw_o)*(1/24)*up_RadSpec!U28*up_RadSpec!P28*1</f>
        <v>1.1754760058585336E-2</v>
      </c>
      <c r="Z28" s="65">
        <f>s_C*s_EF_cw*(1/365)*s_ED_con*(s_ET_cw_i+s_ET_cw_o)*(1/24)*up_RadSpec!V28*up_RadSpec!Q28*1</f>
        <v>1.6930650684931516E-2</v>
      </c>
      <c r="AA28" s="65">
        <f>s_C*s_EF_cw*(1/365)*s_ED_con*(s_ET_cw_i+s_ET_cw_o)*(1/24)*up_RadSpec!W28*up_RadSpec!R28*1</f>
        <v>1.9554857473811454E-2</v>
      </c>
      <c r="AB28" s="65">
        <f>s_C*s_EF_cw*(1/365)*s_ED_con*(s_ET_cw_i+s_ET_cw_o)*(1/24)*up_RadSpec!S28*up_RadSpec!N28*1</f>
        <v>6.6865730782293652E-3</v>
      </c>
      <c r="AC28" s="58">
        <f>IFERROR(s_DL/(up_RadSpec!F28*s_EF_cw*s_ED_con*s_ET_cw_o*(1/24)*s_IRA_cw),".")</f>
        <v>2.1333333333333334E-3</v>
      </c>
      <c r="AD28" s="58">
        <f>IFERROR(s_DL/(up_RadSpec!H28*s_EF_cw*(1/365)*s_ED_con*s_ET_cw_o*(1/24)*s_GSF_a),".")</f>
        <v>11.679999999999998</v>
      </c>
      <c r="AE28" s="58">
        <f t="shared" si="10"/>
        <v>2.1329437545653763E-3</v>
      </c>
      <c r="AF28" s="65">
        <f t="shared" si="7"/>
        <v>2343.75</v>
      </c>
      <c r="AG28" s="65">
        <f t="shared" si="8"/>
        <v>0.42808219178082196</v>
      </c>
      <c r="AH28" s="61"/>
    </row>
    <row r="29" spans="1:34" x14ac:dyDescent="0.25">
      <c r="A29" s="64" t="s">
        <v>27</v>
      </c>
      <c r="B29" s="61" t="s">
        <v>274</v>
      </c>
      <c r="C29" s="58">
        <f>IFERROR((s_DL/(up_RadSpec!G29*s_EF_cw*s_ED_con*s_IRS_cw*(1/1000)))*1,".")</f>
        <v>0.26666666666666666</v>
      </c>
      <c r="D29" s="58">
        <f>IFERROR(IF(A29="H-3",(s_DL/(up_RadSpec!F29*s_EF_cw*s_ED_con*s_ET_cw_o*(1/24)*s_IRA_cw*(1/17)*1000))*1,(s_DL/(up_RadSpec!F29*s_EF_cw*s_ED_con*s_ET_cw_o*(1/24)*s_IRA_cw*(1/s_PEFsc)*1000))*1),".")</f>
        <v>1.0847401267796353</v>
      </c>
      <c r="E29" s="58">
        <f>IFERROR((s_DL/(up_RadSpec!E29*s_EF_cw*(1/365)*s_ED_con*up_RadSpec!O29*s_ET_cw_o*(1/24)*up_RadSpec!T29))*1,".")</f>
        <v>207.43169398907116</v>
      </c>
      <c r="F29" s="58">
        <f t="shared" si="0"/>
        <v>0.21382595851746597</v>
      </c>
      <c r="G29" s="65">
        <f t="shared" si="1"/>
        <v>18.75</v>
      </c>
      <c r="H29" s="65">
        <f t="shared" si="2"/>
        <v>4.6093989487085221</v>
      </c>
      <c r="I29" s="65">
        <f>s_C*s_EF_cw*(1/365)*s_ED_con*(s_ET_cw_i+s_ET_cw_o)*(1/24)*up_RadSpec!T29*up_RadSpec!O29*1</f>
        <v>2.410432033719704E-2</v>
      </c>
      <c r="J29" s="58"/>
      <c r="K29" s="58">
        <f>IFERROR((s_DL/(up_RadSpec!G29*s_EF_cw*s_ED_con*s_IRS_cw*(1/1000)))*1,".")</f>
        <v>0.26666666666666666</v>
      </c>
      <c r="L29" s="58">
        <f>IFERROR(IF(A29="H-3",(s_DL/(up_RadSpec!F29*s_EF_cw*s_ED_con*s_ET_cw_o*(1/24)*s_IRA_cw*(1/17)*1000))*1,(s_DL/(up_RadSpec!F29*s_EF_cw*s_ED_con*s_ET_cw_o*(1/24)*s_IRA_cw*(1/s_PEF__sc)*1000))*1),".")</f>
        <v>6.8223610179066441</v>
      </c>
      <c r="M29" s="58">
        <f>IFERROR((s_DL/(up_RadSpec!E29*s_EF_cw*(1/365)*s_ED_con*up_RadSpec!O29*s_ET_cw_o*(1/24)*up_RadSpec!T29))*1,".")</f>
        <v>207.43169398907116</v>
      </c>
      <c r="N29" s="58">
        <f t="shared" si="9"/>
        <v>0.25631839672259826</v>
      </c>
      <c r="O29" s="65">
        <f t="shared" si="4"/>
        <v>18.75</v>
      </c>
      <c r="P29" s="65">
        <f t="shared" si="5"/>
        <v>0.73288411253472296</v>
      </c>
      <c r="Q29" s="65">
        <f>s_C*s_EF_cw*(1/365)*s_ED_con*(s_ET_cw_i+s_ET_cw_o)*(1/24)*up_RadSpec!T29*up_RadSpec!O29*1</f>
        <v>2.410432033719704E-2</v>
      </c>
      <c r="R29" s="58"/>
      <c r="S29" s="58">
        <f>IFERROR((s_DL/(up_RadSpec!E29*s_EF_cw*(1/365)*s_ED_con*up_RadSpec!O29*s_ET_cw_o*(1/24)*up_RadSpec!T29))*1,".")</f>
        <v>207.43169398907116</v>
      </c>
      <c r="T29" s="58">
        <f>IFERROR((s_DL/(up_RadSpec!K29*s_EF_cw*(1/365)*s_ED_con*up_RadSpec!P29*s_ET_cw_o*(1/24)*up_RadSpec!U29))*1,".")</f>
        <v>413.92280701754368</v>
      </c>
      <c r="U29" s="58">
        <f>IFERROR((s_DL/(up_RadSpec!L29*s_EF_cw*(1/365)*s_ED_con*up_RadSpec!Q29*s_ET_cw_o*(1/24)*up_RadSpec!V29))*1,".")</f>
        <v>294.87684729064034</v>
      </c>
      <c r="V29" s="58">
        <f>IFERROR((s_DL/(up_RadSpec!M29*s_EF_cw*(1/365)*s_ED_con*up_RadSpec!R29*s_ET_cw_o*(1/24)*up_RadSpec!W29))*1,".")</f>
        <v>250.13169230769216</v>
      </c>
      <c r="W29" s="58">
        <f>IFERROR((s_DL/(up_RadSpec!I29*s_EF_cw*(1/365)*s_ED_con*up_RadSpec!N29*s_ET_cw_o*(1/24)*up_RadSpec!S29))*1,".")</f>
        <v>743.27272727272725</v>
      </c>
      <c r="X29" s="65">
        <f>s_C*s_EF_cw*(1/365)*s_ED_con*(s_ET_cw_i+s_ET_cw_o)*(1/24)*up_RadSpec!T29*up_RadSpec!O29*1</f>
        <v>2.410432033719704E-2</v>
      </c>
      <c r="Y29" s="65">
        <f>s_C*s_EF_cw*(1/365)*s_ED_con*(s_ET_cw_i+s_ET_cw_o)*(1/24)*up_RadSpec!U29*up_RadSpec!P29*1</f>
        <v>1.2079546995795476E-2</v>
      </c>
      <c r="Z29" s="65">
        <f>s_C*s_EF_cw*(1/365)*s_ED_con*(s_ET_cw_i+s_ET_cw_o)*(1/24)*up_RadSpec!V29*up_RadSpec!Q29*1</f>
        <v>1.6956231206147681E-2</v>
      </c>
      <c r="AA29" s="65">
        <f>s_C*s_EF_cw*(1/365)*s_ED_con*(s_ET_cw_i+s_ET_cw_o)*(1/24)*up_RadSpec!W29*up_RadSpec!R29*1</f>
        <v>1.9989470162179199E-2</v>
      </c>
      <c r="AB29" s="65">
        <f>s_C*s_EF_cw*(1/365)*s_ED_con*(s_ET_cw_i+s_ET_cw_o)*(1/24)*up_RadSpec!S29*up_RadSpec!N29*1</f>
        <v>6.7270058708414878E-3</v>
      </c>
      <c r="AC29" s="58">
        <f>IFERROR(s_DL/(up_RadSpec!F29*s_EF_cw*s_ED_con*s_ET_cw_o*(1/24)*s_IRA_cw),".")</f>
        <v>2.1333333333333334E-3</v>
      </c>
      <c r="AD29" s="58">
        <f>IFERROR(s_DL/(up_RadSpec!H29*s_EF_cw*(1/365)*s_ED_con*s_ET_cw_o*(1/24)*s_GSF_a),".")</f>
        <v>11.679999999999998</v>
      </c>
      <c r="AE29" s="58">
        <f t="shared" si="10"/>
        <v>2.1329437545653763E-3</v>
      </c>
      <c r="AF29" s="65">
        <f t="shared" si="7"/>
        <v>2343.75</v>
      </c>
      <c r="AG29" s="65">
        <f t="shared" si="8"/>
        <v>0.42808219178082196</v>
      </c>
      <c r="AH29" s="61"/>
    </row>
    <row r="30" spans="1:34" x14ac:dyDescent="0.25">
      <c r="A30" s="64" t="s">
        <v>28</v>
      </c>
      <c r="B30" s="61" t="s">
        <v>274</v>
      </c>
      <c r="C30" s="58">
        <f>IFERROR((s_DL/(up_RadSpec!G30*s_EF_cw*s_ED_con*s_IRS_cw*(1/1000)))*1,".")</f>
        <v>0.26666666666666666</v>
      </c>
      <c r="D30" s="58">
        <f>IFERROR(IF(A30="H-3",(s_DL/(up_RadSpec!F30*s_EF_cw*s_ED_con*s_ET_cw_o*(1/24)*s_IRA_cw*(1/17)*1000))*1,(s_DL/(up_RadSpec!F30*s_EF_cw*s_ED_con*s_ET_cw_o*(1/24)*s_IRA_cw*(1/s_PEFsc)*1000))*1),".")</f>
        <v>1.0847401267796353</v>
      </c>
      <c r="E30" s="58">
        <f>IFERROR((s_DL/(up_RadSpec!E30*s_EF_cw*(1/365)*s_ED_con*up_RadSpec!O30*s_ET_cw_o*(1/24)*up_RadSpec!T30))*1,".")</f>
        <v>1946.6666666666665</v>
      </c>
      <c r="F30" s="58">
        <f t="shared" si="0"/>
        <v>0.21402307029335055</v>
      </c>
      <c r="G30" s="65">
        <f t="shared" si="1"/>
        <v>18.75</v>
      </c>
      <c r="H30" s="65">
        <f t="shared" si="2"/>
        <v>4.6093989487085221</v>
      </c>
      <c r="I30" s="65">
        <f>s_C*s_EF_cw*(1/365)*s_ED_con*(s_ET_cw_i+s_ET_cw_o)*(1/24)*up_RadSpec!T30*up_RadSpec!O30*1</f>
        <v>2.5684931506849318E-3</v>
      </c>
      <c r="J30" s="58"/>
      <c r="K30" s="58">
        <f>IFERROR((s_DL/(up_RadSpec!G30*s_EF_cw*s_ED_con*s_IRS_cw*(1/1000)))*1,".")</f>
        <v>0.26666666666666666</v>
      </c>
      <c r="L30" s="58">
        <f>IFERROR(IF(A30="H-3",(s_DL/(up_RadSpec!F30*s_EF_cw*s_ED_con*s_ET_cw_o*(1/24)*s_IRA_cw*(1/17)*1000))*1,(s_DL/(up_RadSpec!F30*s_EF_cw*s_ED_con*s_ET_cw_o*(1/24)*s_IRA_cw*(1/s_PEF__sc)*1000))*1),".")</f>
        <v>6.8223610179066441</v>
      </c>
      <c r="M30" s="58">
        <f>IFERROR((s_DL/(up_RadSpec!E30*s_EF_cw*(1/365)*s_ED_con*up_RadSpec!O30*s_ET_cw_o*(1/24)*up_RadSpec!T30))*1,".")</f>
        <v>1946.6666666666665</v>
      </c>
      <c r="N30" s="58">
        <f t="shared" si="9"/>
        <v>0.25660168645716314</v>
      </c>
      <c r="O30" s="65">
        <f t="shared" si="4"/>
        <v>18.75</v>
      </c>
      <c r="P30" s="65">
        <f t="shared" si="5"/>
        <v>0.73288411253472296</v>
      </c>
      <c r="Q30" s="65">
        <f>s_C*s_EF_cw*(1/365)*s_ED_con*(s_ET_cw_i+s_ET_cw_o)*(1/24)*up_RadSpec!T30*up_RadSpec!O30*1</f>
        <v>2.5684931506849318E-3</v>
      </c>
      <c r="R30" s="58"/>
      <c r="S30" s="58">
        <f>IFERROR((s_DL/(up_RadSpec!E30*s_EF_cw*(1/365)*s_ED_con*up_RadSpec!O30*s_ET_cw_o*(1/24)*up_RadSpec!T30))*1,".")</f>
        <v>1946.6666666666665</v>
      </c>
      <c r="T30" s="58">
        <f>IFERROR((s_DL/(up_RadSpec!K30*s_EF_cw*(1/365)*s_ED_con*up_RadSpec!P30*s_ET_cw_o*(1/24)*up_RadSpec!U30))*1,".")</f>
        <v>9536.6597938144296</v>
      </c>
      <c r="U30" s="58">
        <f>IFERROR((s_DL/(up_RadSpec!L30*s_EF_cw*(1/365)*s_ED_con*up_RadSpec!Q30*s_ET_cw_o*(1/24)*up_RadSpec!V30))*1,".")</f>
        <v>3436.68831168831</v>
      </c>
      <c r="V30" s="58">
        <f>IFERROR((s_DL/(up_RadSpec!M30*s_EF_cw*(1/365)*s_ED_con*up_RadSpec!R30*s_ET_cw_o*(1/24)*up_RadSpec!W30))*1,".")</f>
        <v>2558.0984719864191</v>
      </c>
      <c r="W30" s="58">
        <f>IFERROR((s_DL/(up_RadSpec!I30*s_EF_cw*(1/365)*s_ED_con*up_RadSpec!N30*s_ET_cw_o*(1/24)*up_RadSpec!S30))*1,".")</f>
        <v>233599.99999999997</v>
      </c>
      <c r="X30" s="65">
        <f>s_C*s_EF_cw*(1/365)*s_ED_con*(s_ET_cw_i+s_ET_cw_o)*(1/24)*up_RadSpec!T30*up_RadSpec!O30*1</f>
        <v>2.5684931506849318E-3</v>
      </c>
      <c r="Y30" s="65">
        <f>s_C*s_EF_cw*(1/365)*s_ED_con*(s_ET_cw_i+s_ET_cw_o)*(1/24)*up_RadSpec!U30*up_RadSpec!P30*1</f>
        <v>5.24292583367926E-4</v>
      </c>
      <c r="Z30" s="65">
        <f>s_C*s_EF_cw*(1/365)*s_ED_con*(s_ET_cw_i+s_ET_cw_o)*(1/24)*up_RadSpec!V30*up_RadSpec!Q30*1</f>
        <v>1.4548889938592355E-3</v>
      </c>
      <c r="AA30" s="65">
        <f>s_C*s_EF_cw*(1/365)*s_ED_con*(s_ET_cw_i+s_ET_cw_o)*(1/24)*up_RadSpec!W30*up_RadSpec!R30*1</f>
        <v>1.954576829138791E-3</v>
      </c>
      <c r="AB30" s="65">
        <f>s_C*s_EF_cw*(1/365)*s_ED_con*(s_ET_cw_i+s_ET_cw_o)*(1/24)*up_RadSpec!S30*up_RadSpec!N30*1</f>
        <v>2.1404109589041099E-5</v>
      </c>
      <c r="AC30" s="58">
        <f>IFERROR(s_DL/(up_RadSpec!F30*s_EF_cw*s_ED_con*s_ET_cw_o*(1/24)*s_IRA_cw),".")</f>
        <v>2.1333333333333334E-3</v>
      </c>
      <c r="AD30" s="58">
        <f>IFERROR(s_DL/(up_RadSpec!H30*s_EF_cw*(1/365)*s_ED_con*s_ET_cw_o*(1/24)*s_GSF_a),".")</f>
        <v>11.679999999999998</v>
      </c>
      <c r="AE30" s="58">
        <f t="shared" si="10"/>
        <v>2.1329437545653763E-3</v>
      </c>
      <c r="AF30" s="65">
        <f t="shared" si="7"/>
        <v>2343.75</v>
      </c>
      <c r="AG30" s="65">
        <f t="shared" si="8"/>
        <v>0.42808219178082196</v>
      </c>
      <c r="AH30" s="61"/>
    </row>
    <row r="31" spans="1:34" x14ac:dyDescent="0.25">
      <c r="A31" s="67" t="s">
        <v>1</v>
      </c>
      <c r="B31" s="67" t="s">
        <v>274</v>
      </c>
      <c r="C31" s="68">
        <f>1/SUM(1/C32,1/C33,1/C34,1/C35,1/C36,1/C37,1/C38,1/C39,1/C40,1/C41,1/C42,1/C43,1/C44)</f>
        <v>2.2222888908889491E-2</v>
      </c>
      <c r="D31" s="68">
        <f t="shared" ref="D31:F31" si="11">1/SUM(1/D32,1/D33,1/D34,1/D35,1/D36,1/D37,1/D38,1/D39,1/D40,1/D41,1/D42,1/D43,1/D44)</f>
        <v>9.0397722496644503E-2</v>
      </c>
      <c r="E31" s="68">
        <f>1/SUM(1/E32,1/E33,1/E34,1/E35,1/E36,1/E37,1/E38,1/E39,1/E40,1/E41,1/E42,1/E43)</f>
        <v>79.150690676457828</v>
      </c>
      <c r="F31" s="69">
        <f t="shared" si="11"/>
        <v>1.7833732984398727E-2</v>
      </c>
      <c r="G31" s="70">
        <f>SUM(G32:G44)</f>
        <v>1124.9662499999999</v>
      </c>
      <c r="H31" s="70">
        <f>SUM(H32:H44)</f>
        <v>276.55564000440364</v>
      </c>
      <c r="I31" s="70">
        <f>SUM(I32:I44)</f>
        <v>0.31585321348858264</v>
      </c>
      <c r="J31" s="70">
        <f t="shared" ref="J31:J76" si="12">SUM(G31:I31)</f>
        <v>1401.837743217892</v>
      </c>
      <c r="K31" s="68">
        <f>1/SUM(1/K32,1/K33,1/K34,1/K35,1/K36,1/K37,1/K38,1/K39,1/K40,1/K41,1/K42,1/K43,1/K44)</f>
        <v>2.2222888908889491E-2</v>
      </c>
      <c r="L31" s="68">
        <f t="shared" ref="L31" si="13">1/SUM(1/L32,1/L33,1/L34,1/L35,1/L36,1/L37,1/L38,1/L39,1/L40,1/L41,1/L42,1/L43,1/L44)</f>
        <v>0.56854714123979089</v>
      </c>
      <c r="M31" s="68">
        <f>1/SUM(1/M32,1/M33,1/M34,1/M35,1/M36,1/M37,1/M38,1/M39,1/M40,1/M41,1/M42,1/M43)</f>
        <v>79.150690676457828</v>
      </c>
      <c r="N31" s="69">
        <f t="shared" ref="N31" si="14">1/SUM(1/N32,1/N33,1/N34,1/N35,1/N36,1/N37,1/N38,1/N39,1/N40,1/N41,1/N42,1/N43,1/N44)</f>
        <v>2.1381157232084811E-2</v>
      </c>
      <c r="O31" s="70">
        <f>SUM(O32:O44)</f>
        <v>1124.9662499999999</v>
      </c>
      <c r="P31" s="70">
        <f>SUM(P32:P44)</f>
        <v>43.971727560680819</v>
      </c>
      <c r="Q31" s="70">
        <f>SUM(Q32:Q44)</f>
        <v>0.31585321348858264</v>
      </c>
      <c r="R31" s="70">
        <f t="shared" ref="R31:R76" si="15">SUM(O31:Q31)</f>
        <v>1169.2538307741693</v>
      </c>
      <c r="S31" s="68">
        <f t="shared" ref="S31:W31" si="16">1/SUM(1/S32,1/S33,1/S34,1/S35,1/S36,1/S37,1/S38,1/S39,1/S40,1/S41,1/S42,1/S43)</f>
        <v>79.150690676457828</v>
      </c>
      <c r="T31" s="68">
        <f t="shared" si="16"/>
        <v>146.27369831795193</v>
      </c>
      <c r="U31" s="68">
        <f t="shared" si="16"/>
        <v>103.34999612610957</v>
      </c>
      <c r="V31" s="68">
        <f t="shared" si="16"/>
        <v>89.782008385738976</v>
      </c>
      <c r="W31" s="68">
        <f t="shared" si="16"/>
        <v>309.01586980410974</v>
      </c>
      <c r="X31" s="70">
        <f>+SUM(X32:X44)</f>
        <v>0.31585321348858264</v>
      </c>
      <c r="Y31" s="70">
        <f t="shared" ref="Y31:AA31" si="17">+SUM(Y32:Y44)</f>
        <v>0.17091247631996045</v>
      </c>
      <c r="Z31" s="70">
        <f t="shared" si="17"/>
        <v>0.24189647737862069</v>
      </c>
      <c r="AA31" s="70">
        <f t="shared" si="17"/>
        <v>0.27845222500024863</v>
      </c>
      <c r="AB31" s="70">
        <f>+SUM(AB32:AB44)</f>
        <v>8.0901993855033771E-2</v>
      </c>
      <c r="AC31" s="68">
        <f t="shared" ref="AC31:AE31" si="18">1/SUM(1/AC32,1/AC33,1/AC34,1/AC35,1/AC36,1/AC37,1/AC38,1/AC39,1/AC40,1/AC41,1/AC42,1/AC43,1/AC44)</f>
        <v>1.7778311127111587E-4</v>
      </c>
      <c r="AD31" s="68">
        <f t="shared" si="18"/>
        <v>0.97336253420935948</v>
      </c>
      <c r="AE31" s="69">
        <f t="shared" si="18"/>
        <v>1.7775064539981002E-4</v>
      </c>
      <c r="AF31" s="70">
        <f>SUM(AF32:AF44)</f>
        <v>140620.78125</v>
      </c>
      <c r="AG31" s="70">
        <f>SUM(AG32:AG44)</f>
        <v>25.684160958904108</v>
      </c>
      <c r="AH31" s="70">
        <f t="shared" ref="AH31:AH76" si="19">SUM(AF31:AG31)</f>
        <v>140646.46541095892</v>
      </c>
    </row>
    <row r="32" spans="1:34" x14ac:dyDescent="0.25">
      <c r="A32" s="71" t="s">
        <v>275</v>
      </c>
      <c r="B32" s="61">
        <v>1</v>
      </c>
      <c r="C32" s="72">
        <f>IFERROR(C3/$B32,0)</f>
        <v>0.26666666666666666</v>
      </c>
      <c r="D32" s="72">
        <f>IFERROR(D3/$B32,0)</f>
        <v>1.0847401267796353</v>
      </c>
      <c r="E32" s="72">
        <f>IFERROR(E3/$B32,0)</f>
        <v>162685.71428571435</v>
      </c>
      <c r="F32" s="72">
        <f>IF(AND(C32&lt;&gt;0,D32&lt;&gt;0,E32&lt;&gt;0),1/((1/C32)+(1/D32)+(1/E32)),IF(AND(C32&lt;&gt;0,D32&lt;&gt;0,E32=0), 1/((1/C32)+(1/D32)),IF(AND(C32&lt;&gt;0,D32=0,E32&lt;&gt;0),1/((1/C32)+(1/E32)),IF(AND(C32=0,D32&lt;&gt;0,E32&lt;&gt;0),1/((1/D32)+(1/E32)),IF(AND(C32&lt;&gt;0,D32=0,E32=0),1/((1/C32)),IF(AND(C32=0,D32&lt;&gt;0,E32=0),1/((1/D32)),IF(AND(C32=0,D32=0,E32&lt;&gt;0),1/((1/E32)),IF(AND(C32=0,D32=0,E32=0),0))))))))</f>
        <v>0.21404632167361823</v>
      </c>
      <c r="G32" s="73">
        <f>IFERROR(up_RadSpec!$G$3*G3,".")*$B$32</f>
        <v>93.75</v>
      </c>
      <c r="H32" s="73">
        <f>IFERROR(up_RadSpec!$F$3*H3,".")*$B$32</f>
        <v>23.046994743542612</v>
      </c>
      <c r="I32" s="73">
        <f>IFERROR(up_RadSpec!$E$3*I3,".")*$B$32</f>
        <v>1.5367053038285912E-4</v>
      </c>
      <c r="J32" s="73">
        <f t="shared" si="12"/>
        <v>116.79714841407299</v>
      </c>
      <c r="K32" s="72">
        <f>IFERROR(K3/$B32,0)</f>
        <v>0.26666666666666666</v>
      </c>
      <c r="L32" s="72">
        <f>IFERROR(L3/$B32,0)</f>
        <v>6.8223610179066441</v>
      </c>
      <c r="M32" s="72">
        <f>IFERROR(M3/$B32,0)</f>
        <v>162685.71428571435</v>
      </c>
      <c r="N32" s="72">
        <f>IF(AND(K32&lt;&gt;0,L32&lt;&gt;0,M32&lt;&gt;0),1/((1/K32)+(1/L32)+(1/M32)),IF(AND(K32&lt;&gt;0,L32&lt;&gt;0,M32=0), 1/((1/K32)+(1/L32)),IF(AND(K32&lt;&gt;0,L32=0,M32&lt;&gt;0),1/((1/K32)+(1/M32)),IF(AND(K32=0,L32&lt;&gt;0,M32&lt;&gt;0),1/((1/L32)+(1/M32)),IF(AND(K32&lt;&gt;0,L32=0,M32=0),1/((1/K32)),IF(AND(K32=0,L32&lt;&gt;0,M32=0),1/((1/L32)),IF(AND(K32=0,L32=0,M32&lt;&gt;0),1/((1/M32)),IF(AND(K32=0,L32=0,M32=0),0))))))))</f>
        <v>0.2566351102675013</v>
      </c>
      <c r="O32" s="73">
        <f>IFERROR(up_RadSpec!$G$3*O3,".")*$B$32</f>
        <v>93.75</v>
      </c>
      <c r="P32" s="73">
        <f>IFERROR(up_RadSpec!$F$3*P3,".")*$B$32</f>
        <v>3.664420562673615</v>
      </c>
      <c r="Q32" s="73">
        <f>IFERROR(up_RadSpec!$E$3*Q3,".")*$B$32</f>
        <v>1.5367053038285912E-4</v>
      </c>
      <c r="R32" s="73">
        <f t="shared" si="15"/>
        <v>97.414574233203993</v>
      </c>
      <c r="S32" s="72">
        <f t="shared" ref="S32:W32" si="20">IFERROR(S3/$B32,0)</f>
        <v>162685.71428571435</v>
      </c>
      <c r="T32" s="72">
        <f t="shared" si="20"/>
        <v>228111.95097037795</v>
      </c>
      <c r="U32" s="72">
        <f t="shared" si="20"/>
        <v>172941.43646408839</v>
      </c>
      <c r="V32" s="72">
        <f t="shared" si="20"/>
        <v>178271.01260321593</v>
      </c>
      <c r="W32" s="72">
        <f t="shared" si="20"/>
        <v>353673.35981960717</v>
      </c>
      <c r="X32" s="73">
        <f>IFERROR(up_RadSpec!$E$3*X3,".")*$B$32</f>
        <v>1.5367053038285912E-4</v>
      </c>
      <c r="Y32" s="73">
        <f>IFERROR(up_RadSpec!$K$3*Y3,".")*$B$32</f>
        <v>1.095953100819625E-4</v>
      </c>
      <c r="Z32" s="73">
        <f>IFERROR(up_RadSpec!$L$3*Z3,".")*$B$32</f>
        <v>1.4455760580658352E-4</v>
      </c>
      <c r="AA32" s="73">
        <f>IFERROR(up_RadSpec!$M$3*AA3,".")*$B$32</f>
        <v>1.4023592301931544E-4</v>
      </c>
      <c r="AB32" s="73">
        <f>IFERROR(up_RadSpec!$I$3*AB3,".")*$B$32</f>
        <v>7.068669241231903E-5</v>
      </c>
      <c r="AC32" s="72">
        <f t="shared" ref="AC32:AD32" si="21">IFERROR(AC3/$B32,0)</f>
        <v>2.1333333333333334E-3</v>
      </c>
      <c r="AD32" s="72">
        <f t="shared" si="21"/>
        <v>11.679999999999998</v>
      </c>
      <c r="AE32" s="72">
        <f>IFERROR(IF(AND(AC32&lt;&gt;0,AD32&lt;&gt;0),1/((1/AC32)+(1/AD32)),IF(AND(AC32&lt;&gt;0,AD32=0),1/((1/AC32)),IF(AND(AC32=0,AD32&lt;&gt;0),1/((1/AD32)),IF(AND(AC32=0,AD32=0),0)))),0)</f>
        <v>2.1329437545653763E-3</v>
      </c>
      <c r="AF32" s="73">
        <f>IFERROR(up_RadSpec!$F$3*AF3,".")*$B$32</f>
        <v>11718.75</v>
      </c>
      <c r="AG32" s="73">
        <f>IFERROR(up_RadSpec!$H$3*AG3,".")*$B$32</f>
        <v>2.14041095890411</v>
      </c>
      <c r="AH32" s="73">
        <f t="shared" si="19"/>
        <v>11720.890410958904</v>
      </c>
    </row>
    <row r="33" spans="1:34" x14ac:dyDescent="0.25">
      <c r="A33" s="71" t="s">
        <v>276</v>
      </c>
      <c r="B33" s="61">
        <v>1</v>
      </c>
      <c r="C33" s="72">
        <f t="shared" ref="C33:E34" si="22">IFERROR(C13/$B33,0)</f>
        <v>0.26666666666666666</v>
      </c>
      <c r="D33" s="72">
        <f t="shared" si="22"/>
        <v>1.0847401267796353</v>
      </c>
      <c r="E33" s="72">
        <f t="shared" si="22"/>
        <v>4017.9786566227272</v>
      </c>
      <c r="F33" s="72">
        <f>IF(AND(C33&lt;&gt;0,D33&lt;&gt;0,E33&lt;&gt;0),1/((1/C33)+(1/D33)+(1/E33)),IF(AND(C33&lt;&gt;0,D33&lt;&gt;0,E33=0), 1/((1/C33)+(1/D33)),IF(AND(C33&lt;&gt;0,D33=0,E33&lt;&gt;0),1/((1/C33)+(1/E33)),IF(AND(C33=0,D33&lt;&gt;0,E33&lt;&gt;0),1/((1/D33)+(1/E33)),IF(AND(C33&lt;&gt;0,D33=0,E33=0),1/((1/C33)),IF(AND(C33=0,D33&lt;&gt;0,E33=0),1/((1/D33)),IF(AND(C33=0,D33=0,E33&lt;&gt;0),1/((1/E33)),IF(AND(C33=0,D33=0,E33=0),0))))))))</f>
        <v>0.21403520116747932</v>
      </c>
      <c r="G33" s="73">
        <f>IFERROR(up_RadSpec!$G$13*G13,".")*$B$33</f>
        <v>93.75</v>
      </c>
      <c r="H33" s="73">
        <f>IFERROR(up_RadSpec!$F$13*H13,".")*$B$33</f>
        <v>23.046994743542612</v>
      </c>
      <c r="I33" s="73">
        <f>IFERROR(up_RadSpec!$E$13*I13,".")*$B$33</f>
        <v>6.2220340465953365E-3</v>
      </c>
      <c r="J33" s="73">
        <f t="shared" si="12"/>
        <v>116.80321677758921</v>
      </c>
      <c r="K33" s="72">
        <f t="shared" ref="K33:M33" si="23">IFERROR(K13/$B33,0)</f>
        <v>0.26666666666666666</v>
      </c>
      <c r="L33" s="72">
        <f t="shared" si="23"/>
        <v>6.8223610179066441</v>
      </c>
      <c r="M33" s="72">
        <f t="shared" si="23"/>
        <v>4017.9786566227272</v>
      </c>
      <c r="N33" s="72">
        <f>IF(AND(K33&lt;&gt;0,L33&lt;&gt;0,M33&lt;&gt;0),1/((1/K33)+(1/L33)+(1/M33)),IF(AND(K33&lt;&gt;0,L33&lt;&gt;0,M33=0), 1/((1/K33)+(1/L33)),IF(AND(K33&lt;&gt;0,L33=0,M33&lt;&gt;0),1/((1/K33)+(1/M33)),IF(AND(K33=0,L33&lt;&gt;0,M33&lt;&gt;0),1/((1/L33)+(1/M33)),IF(AND(K33&lt;&gt;0,L33=0,M33=0),1/((1/K33)),IF(AND(K33=0,L33&lt;&gt;0,M33=0),1/((1/L33)),IF(AND(K33=0,L33=0,M33&lt;&gt;0),1/((1/M33)),IF(AND(K33=0,L33=0,M33=0),0))))))))</f>
        <v>0.25661912438300477</v>
      </c>
      <c r="O33" s="73">
        <f>IFERROR(up_RadSpec!$G$13*O13,".")*$B$33</f>
        <v>93.75</v>
      </c>
      <c r="P33" s="73">
        <f>IFERROR(up_RadSpec!$F$13*P13,".")*$B$33</f>
        <v>3.664420562673615</v>
      </c>
      <c r="Q33" s="73">
        <f>IFERROR(up_RadSpec!$E$13*Q13,".")*$B$33</f>
        <v>6.2220340465953365E-3</v>
      </c>
      <c r="R33" s="73">
        <f t="shared" si="15"/>
        <v>97.420642596720214</v>
      </c>
      <c r="S33" s="72">
        <f t="shared" ref="S33:W33" si="24">IFERROR(S13/$B33,0)</f>
        <v>4017.9786566227272</v>
      </c>
      <c r="T33" s="72">
        <f t="shared" si="24"/>
        <v>8762.3304070231461</v>
      </c>
      <c r="U33" s="72">
        <f t="shared" si="24"/>
        <v>5205.6384742951896</v>
      </c>
      <c r="V33" s="72">
        <f t="shared" si="24"/>
        <v>4297.3540256898596</v>
      </c>
      <c r="W33" s="72">
        <f t="shared" si="24"/>
        <v>84297.61904761901</v>
      </c>
      <c r="X33" s="73">
        <f>IFERROR(up_RadSpec!$E$13*X13,".")*$B$33</f>
        <v>6.2220340465953365E-3</v>
      </c>
      <c r="Y33" s="73">
        <f>IFERROR(up_RadSpec!$K$13*Y13,".")*$B$33</f>
        <v>2.8531222675604777E-3</v>
      </c>
      <c r="Z33" s="73">
        <f>IFERROR(up_RadSpec!$L$13*Z13,".")*$B$33</f>
        <v>4.802484867792293E-3</v>
      </c>
      <c r="AA33" s="73">
        <f>IFERROR(up_RadSpec!$M$13*AA13,".")*$B$33</f>
        <v>5.8175332659465319E-3</v>
      </c>
      <c r="AB33" s="73">
        <f>IFERROR(up_RadSpec!$I$13*AB13,".")*$B$33</f>
        <v>2.965682813161984E-4</v>
      </c>
      <c r="AC33" s="72">
        <f t="shared" ref="AC33:AD33" si="25">IFERROR(AC13/$B33,0)</f>
        <v>2.1333333333333334E-3</v>
      </c>
      <c r="AD33" s="72">
        <f t="shared" si="25"/>
        <v>11.679999999999998</v>
      </c>
      <c r="AE33" s="72">
        <f t="shared" ref="AE33:AE44" si="26">IFERROR(IF(AND(AC33&lt;&gt;0,AD33&lt;&gt;0),1/((1/AC33)+(1/AD33)),IF(AND(AC33&lt;&gt;0,AD33=0),1/((1/AC33)),IF(AND(AC33=0,AD33&lt;&gt;0),1/((1/AD33)),IF(AND(AC33=0,AD33=0),0)))),0)</f>
        <v>2.1329437545653763E-3</v>
      </c>
      <c r="AF33" s="73">
        <f>IFERROR(up_RadSpec!$F$13*AF13,".")*$B$33</f>
        <v>11718.75</v>
      </c>
      <c r="AG33" s="73">
        <f>IFERROR(up_RadSpec!$H$13*AG13,".")*$B$33</f>
        <v>2.14041095890411</v>
      </c>
      <c r="AH33" s="73">
        <f t="shared" si="19"/>
        <v>11720.890410958904</v>
      </c>
    </row>
    <row r="34" spans="1:34" x14ac:dyDescent="0.25">
      <c r="A34" s="71" t="s">
        <v>277</v>
      </c>
      <c r="B34" s="61">
        <v>1</v>
      </c>
      <c r="C34" s="72">
        <f t="shared" si="22"/>
        <v>0.26666666666666666</v>
      </c>
      <c r="D34" s="72">
        <f t="shared" si="22"/>
        <v>1.0847401267796353</v>
      </c>
      <c r="E34" s="72">
        <f t="shared" si="22"/>
        <v>603.16798252147544</v>
      </c>
      <c r="F34" s="72">
        <f>IF(AND(C34&lt;&gt;0,D34&lt;&gt;0,E34&lt;&gt;0),1/((1/C34)+(1/D34)+(1/E34)),IF(AND(C34&lt;&gt;0,D34&lt;&gt;0,E34=0), 1/((1/C34)+(1/D34)),IF(AND(C34&lt;&gt;0,D34=0,E34&lt;&gt;0),1/((1/C34)+(1/E34)),IF(AND(C34=0,D34&lt;&gt;0,E34&lt;&gt;0),1/((1/D34)+(1/E34)),IF(AND(C34&lt;&gt;0,D34=0,E34=0),1/((1/C34)),IF(AND(C34=0,D34&lt;&gt;0,E34=0),1/((1/D34)),IF(AND(C34=0,D34=0,E34&lt;&gt;0),1/((1/E34)),IF(AND(C34=0,D34=0,E34=0),0))))))))</f>
        <v>0.21397067138825793</v>
      </c>
      <c r="G34" s="73">
        <f>IFERROR(up_RadSpec!$G$14*G14,".")*$B$34</f>
        <v>93.75</v>
      </c>
      <c r="H34" s="73">
        <f>IFERROR(up_RadSpec!$F$14*H14,".")*$B$33</f>
        <v>23.046994743542612</v>
      </c>
      <c r="I34" s="73">
        <f>IFERROR(up_RadSpec!$E$14*I14,".")*$B$33</f>
        <v>4.1447823366701816E-2</v>
      </c>
      <c r="J34" s="73">
        <f t="shared" si="12"/>
        <v>116.83844256690931</v>
      </c>
      <c r="K34" s="72">
        <f t="shared" ref="K34:M34" si="27">IFERROR(K14/$B34,0)</f>
        <v>0.26666666666666666</v>
      </c>
      <c r="L34" s="72">
        <f t="shared" si="27"/>
        <v>6.8223610179066441</v>
      </c>
      <c r="M34" s="72">
        <f t="shared" si="27"/>
        <v>603.16798252147544</v>
      </c>
      <c r="N34" s="72">
        <f>IF(AND(K34&lt;&gt;0,L34&lt;&gt;0,M34&lt;&gt;0),1/((1/K34)+(1/L34)+(1/M34)),IF(AND(K34&lt;&gt;0,L34&lt;&gt;0,M34=0), 1/((1/K34)+(1/L34)),IF(AND(K34&lt;&gt;0,L34=0,M34&lt;&gt;0),1/((1/K34)+(1/M34)),IF(AND(K34=0,L34&lt;&gt;0,M34&lt;&gt;0),1/((1/L34)+(1/M34)),IF(AND(K34&lt;&gt;0,L34=0,M34=0),1/((1/K34)),IF(AND(K34=0,L34&lt;&gt;0,M34=0),1/((1/L34)),IF(AND(K34=0,L34=0,M34&lt;&gt;0),1/((1/M34)),IF(AND(K34=0,L34=0,M34=0),0))))))))</f>
        <v>0.25652636843756271</v>
      </c>
      <c r="O34" s="73">
        <f>IFERROR(up_RadSpec!$G$14*O14,".")*$B$34</f>
        <v>93.75</v>
      </c>
      <c r="P34" s="73">
        <f>IFERROR(up_RadSpec!$F$14*P14,".")*$B$33</f>
        <v>3.664420562673615</v>
      </c>
      <c r="Q34" s="73">
        <f>IFERROR(up_RadSpec!$E$14*Q14,".")*$B$33</f>
        <v>4.1447823366701816E-2</v>
      </c>
      <c r="R34" s="73">
        <f t="shared" si="15"/>
        <v>97.455868386040308</v>
      </c>
      <c r="S34" s="72">
        <f t="shared" ref="S34:W34" si="28">IFERROR(S14/$B34,0)</f>
        <v>603.16798252147544</v>
      </c>
      <c r="T34" s="72">
        <f t="shared" si="28"/>
        <v>1095.4154336444349</v>
      </c>
      <c r="U34" s="72">
        <f t="shared" si="28"/>
        <v>809.88845342176728</v>
      </c>
      <c r="V34" s="72">
        <f t="shared" si="28"/>
        <v>709.70250826365941</v>
      </c>
      <c r="W34" s="72">
        <f t="shared" si="28"/>
        <v>3056.5040650406509</v>
      </c>
      <c r="X34" s="73">
        <f>IFERROR(up_RadSpec!$E$14*X14,".")*$B$33</f>
        <v>4.1447823366701816E-2</v>
      </c>
      <c r="Y34" s="73">
        <f>IFERROR(up_RadSpec!$K$14*Y14,".")*$B$33</f>
        <v>2.2822391607926575E-2</v>
      </c>
      <c r="Z34" s="73">
        <f>IFERROR(up_RadSpec!$L$14*Z14,".")*$B$33</f>
        <v>3.0868448481238816E-2</v>
      </c>
      <c r="AA34" s="73">
        <f>IFERROR(up_RadSpec!$M$14*AA14,".")*$B$33</f>
        <v>3.5226027397260273E-2</v>
      </c>
      <c r="AB34" s="73">
        <f>IFERROR(up_RadSpec!$I$14*AB14,".")*$B$33</f>
        <v>8.1792791594626942E-3</v>
      </c>
      <c r="AC34" s="72">
        <f t="shared" ref="AC34:AD34" si="29">IFERROR(AC14/$B34,0)</f>
        <v>2.1333333333333334E-3</v>
      </c>
      <c r="AD34" s="72">
        <f t="shared" si="29"/>
        <v>11.679999999999998</v>
      </c>
      <c r="AE34" s="72">
        <f t="shared" si="26"/>
        <v>2.1329437545653763E-3</v>
      </c>
      <c r="AF34" s="73">
        <f>IFERROR(up_RadSpec!$F$14*AF14,".")*$B$33</f>
        <v>11718.75</v>
      </c>
      <c r="AG34" s="73">
        <f>IFERROR(up_RadSpec!$H$14*AG14,".")*$B$33</f>
        <v>2.14041095890411</v>
      </c>
      <c r="AH34" s="73">
        <f t="shared" si="19"/>
        <v>11720.890410958904</v>
      </c>
    </row>
    <row r="35" spans="1:34" x14ac:dyDescent="0.25">
      <c r="A35" s="71" t="s">
        <v>278</v>
      </c>
      <c r="B35" s="61">
        <v>1</v>
      </c>
      <c r="C35" s="72">
        <f>IFERROR(C30/$B35,0)</f>
        <v>0.26666666666666666</v>
      </c>
      <c r="D35" s="72">
        <f>IFERROR(D30/$B35,0)</f>
        <v>1.0847401267796353</v>
      </c>
      <c r="E35" s="72">
        <f>IFERROR(E30/$B35,0)</f>
        <v>1946.6666666666665</v>
      </c>
      <c r="F35" s="72">
        <f t="shared" ref="F35:F61" si="30">IF(AND(C35&lt;&gt;0,D35&lt;&gt;0,E35&lt;&gt;0),1/((1/C35)+(1/D35)+(1/E35)),IF(AND(C35&lt;&gt;0,D35&lt;&gt;0,E35=0), 1/((1/C35)+(1/D35)),IF(AND(C35&lt;&gt;0,D35=0,E35&lt;&gt;0),1/((1/C35)+(1/E35)),IF(AND(C35=0,D35&lt;&gt;0,E35&lt;&gt;0),1/((1/D35)+(1/E35)),IF(AND(C35&lt;&gt;0,D35=0,E35=0),1/((1/C35)),IF(AND(C35=0,D35&lt;&gt;0,E35=0),1/((1/D35)),IF(AND(C35=0,D35=0,E35&lt;&gt;0),1/((1/E35)),IF(AND(C35=0,D35=0,E35=0),0))))))))</f>
        <v>0.21402307029335055</v>
      </c>
      <c r="G35" s="73">
        <f>IFERROR(up_RadSpec!$G$30*G30,".")*$B$35</f>
        <v>93.75</v>
      </c>
      <c r="H35" s="73">
        <f>IFERROR(up_RadSpec!$F$30*H30,".")*$B$35</f>
        <v>23.046994743542612</v>
      </c>
      <c r="I35" s="73">
        <f>IFERROR(up_RadSpec!$E$30*I30,".")*$B$35</f>
        <v>1.2842465753424659E-2</v>
      </c>
      <c r="J35" s="73">
        <f t="shared" si="12"/>
        <v>116.80983720929603</v>
      </c>
      <c r="K35" s="72">
        <f>IFERROR(K30/$B35,0)</f>
        <v>0.26666666666666666</v>
      </c>
      <c r="L35" s="72">
        <f>IFERROR(L30/$B35,0)</f>
        <v>6.8223610179066441</v>
      </c>
      <c r="M35" s="72">
        <f>IFERROR(M30/$B35,0)</f>
        <v>1946.6666666666665</v>
      </c>
      <c r="N35" s="72">
        <f t="shared" ref="N35:N44" si="31">IF(AND(K35&lt;&gt;0,L35&lt;&gt;0,M35&lt;&gt;0),1/((1/K35)+(1/L35)+(1/M35)),IF(AND(K35&lt;&gt;0,L35&lt;&gt;0,M35=0), 1/((1/K35)+(1/L35)),IF(AND(K35&lt;&gt;0,L35=0,M35&lt;&gt;0),1/((1/K35)+(1/M35)),IF(AND(K35=0,L35&lt;&gt;0,M35&lt;&gt;0),1/((1/L35)+(1/M35)),IF(AND(K35&lt;&gt;0,L35=0,M35=0),1/((1/K35)),IF(AND(K35=0,L35&lt;&gt;0,M35=0),1/((1/L35)),IF(AND(K35=0,L35=0,M35&lt;&gt;0),1/((1/M35)),IF(AND(K35=0,L35=0,M35=0),0))))))))</f>
        <v>0.25660168645716314</v>
      </c>
      <c r="O35" s="73">
        <f>IFERROR(up_RadSpec!$G$30*O30,".")*$B$35</f>
        <v>93.75</v>
      </c>
      <c r="P35" s="73">
        <f>IFERROR(up_RadSpec!$F$30*P30,".")*$B$35</f>
        <v>3.664420562673615</v>
      </c>
      <c r="Q35" s="73">
        <f>IFERROR(up_RadSpec!$E$30*Q30,".")*$B$35</f>
        <v>1.2842465753424659E-2</v>
      </c>
      <c r="R35" s="73">
        <f t="shared" si="15"/>
        <v>97.427263028427035</v>
      </c>
      <c r="S35" s="72">
        <f t="shared" ref="S35:W35" si="32">IFERROR(S30/$B35,0)</f>
        <v>1946.6666666666665</v>
      </c>
      <c r="T35" s="72">
        <f t="shared" si="32"/>
        <v>9536.6597938144296</v>
      </c>
      <c r="U35" s="72">
        <f t="shared" si="32"/>
        <v>3436.68831168831</v>
      </c>
      <c r="V35" s="72">
        <f t="shared" si="32"/>
        <v>2558.0984719864191</v>
      </c>
      <c r="W35" s="72">
        <f t="shared" si="32"/>
        <v>233599.99999999997</v>
      </c>
      <c r="X35" s="73">
        <f>IFERROR(up_RadSpec!$E$30*X30,".")*$B$35</f>
        <v>1.2842465753424659E-2</v>
      </c>
      <c r="Y35" s="73">
        <f>IFERROR(up_RadSpec!$K$30*Y30,".")*$B$35</f>
        <v>2.62146291683963E-3</v>
      </c>
      <c r="Z35" s="73">
        <f>IFERROR(up_RadSpec!$L$30*Z30,".")*$B$35</f>
        <v>7.2744449692961777E-3</v>
      </c>
      <c r="AA35" s="73">
        <f>IFERROR(up_RadSpec!$M$30*AA30,".")*$B$35</f>
        <v>9.7728841456939559E-3</v>
      </c>
      <c r="AB35" s="73">
        <f>IFERROR(up_RadSpec!$I$30*AB30,".")*$B$35</f>
        <v>1.070205479452055E-4</v>
      </c>
      <c r="AC35" s="72">
        <f t="shared" ref="AC35:AD35" si="33">IFERROR(AC30/$B35,0)</f>
        <v>2.1333333333333334E-3</v>
      </c>
      <c r="AD35" s="72">
        <f t="shared" si="33"/>
        <v>11.679999999999998</v>
      </c>
      <c r="AE35" s="72">
        <f t="shared" si="26"/>
        <v>2.1329437545653763E-3</v>
      </c>
      <c r="AF35" s="73">
        <f>IFERROR(up_RadSpec!$F$30*AF30,".")*$B$35</f>
        <v>11718.75</v>
      </c>
      <c r="AG35" s="73">
        <f>IFERROR(up_RadSpec!$H$30*AG30,".")*$B$35</f>
        <v>2.14041095890411</v>
      </c>
      <c r="AH35" s="73">
        <f t="shared" si="19"/>
        <v>11720.890410958904</v>
      </c>
    </row>
    <row r="36" spans="1:34" x14ac:dyDescent="0.25">
      <c r="A36" s="71" t="s">
        <v>279</v>
      </c>
      <c r="B36" s="61">
        <v>1</v>
      </c>
      <c r="C36" s="72">
        <f>IFERROR(C26/$B36,0)</f>
        <v>0.26666666666666666</v>
      </c>
      <c r="D36" s="72">
        <f>IFERROR(D26/$B36,0)</f>
        <v>1.0847401267796353</v>
      </c>
      <c r="E36" s="72">
        <f>IFERROR(E26/$B36,0)</f>
        <v>2045.9863945578222</v>
      </c>
      <c r="F36" s="72">
        <f t="shared" si="30"/>
        <v>0.21402421255260426</v>
      </c>
      <c r="G36" s="73">
        <f>IFERROR(up_RadSpec!$G$26*G26,".")*$B$37</f>
        <v>93.75</v>
      </c>
      <c r="H36" s="73">
        <f>IFERROR(up_RadSpec!$F$26*H26,".")*$B$37</f>
        <v>23.046994743542612</v>
      </c>
      <c r="I36" s="73">
        <f>IFERROR(up_RadSpec!$E$26*I26,".")*$B$37</f>
        <v>1.221904508578269E-2</v>
      </c>
      <c r="J36" s="73">
        <f t="shared" si="12"/>
        <v>116.8092137886284</v>
      </c>
      <c r="K36" s="72">
        <f>IFERROR(K26/$B36,0)</f>
        <v>0.26666666666666666</v>
      </c>
      <c r="L36" s="72">
        <f>IFERROR(L26/$B36,0)</f>
        <v>6.8223610179066441</v>
      </c>
      <c r="M36" s="72">
        <f>IFERROR(M26/$B36,0)</f>
        <v>2045.9863945578222</v>
      </c>
      <c r="N36" s="72">
        <f t="shared" si="31"/>
        <v>0.25660332841869782</v>
      </c>
      <c r="O36" s="73">
        <f>IFERROR(up_RadSpec!$G$26*O26,".")*$B$37</f>
        <v>93.75</v>
      </c>
      <c r="P36" s="73">
        <f>IFERROR(up_RadSpec!$F$26*P26,".")*$B$37</f>
        <v>3.664420562673615</v>
      </c>
      <c r="Q36" s="73">
        <f>IFERROR(up_RadSpec!$E$26*Q26,".")*$B$37</f>
        <v>1.221904508578269E-2</v>
      </c>
      <c r="R36" s="73">
        <f t="shared" si="15"/>
        <v>97.426639607759398</v>
      </c>
      <c r="S36" s="72">
        <f t="shared" ref="S36:W36" si="34">IFERROR(S26/$B36,0)</f>
        <v>2045.9863945578222</v>
      </c>
      <c r="T36" s="72">
        <f t="shared" si="34"/>
        <v>3735.465448315249</v>
      </c>
      <c r="U36" s="72">
        <f t="shared" si="34"/>
        <v>2699.9242105263152</v>
      </c>
      <c r="V36" s="72">
        <f t="shared" si="34"/>
        <v>2309.4545454545441</v>
      </c>
      <c r="W36" s="72">
        <f t="shared" si="34"/>
        <v>21772.297103527395</v>
      </c>
      <c r="X36" s="73">
        <f>IFERROR(up_RadSpec!$E$26*X26,".")*$B$37</f>
        <v>1.221904508578269E-2</v>
      </c>
      <c r="Y36" s="73">
        <f>IFERROR(up_RadSpec!$K$26*Y26,".")*$B$37</f>
        <v>6.6926064090019558E-3</v>
      </c>
      <c r="Z36" s="73">
        <f>IFERROR(up_RadSpec!$L$26*Z26,".")*$B$37</f>
        <v>9.2595191755870006E-3</v>
      </c>
      <c r="AA36" s="73">
        <f>IFERROR(up_RadSpec!$M$26*AA26,".")*$B$37</f>
        <v>1.0825066918595506E-2</v>
      </c>
      <c r="AB36" s="73">
        <f>IFERROR(up_RadSpec!$I$26*AB26,".")*$B$37</f>
        <v>1.1482481559536351E-3</v>
      </c>
      <c r="AC36" s="72">
        <f t="shared" ref="AC36:AD36" si="35">IFERROR(AC26/$B36,0)</f>
        <v>2.1333333333333334E-3</v>
      </c>
      <c r="AD36" s="72">
        <f t="shared" si="35"/>
        <v>11.679999999999998</v>
      </c>
      <c r="AE36" s="72">
        <f t="shared" si="26"/>
        <v>2.1329437545653763E-3</v>
      </c>
      <c r="AF36" s="73">
        <f>IFERROR(up_RadSpec!$F$26*AF26,".")*$B$37</f>
        <v>11718.75</v>
      </c>
      <c r="AG36" s="73">
        <f>IFERROR(up_RadSpec!$H$26*AG26,".")*$B$37</f>
        <v>2.14041095890411</v>
      </c>
      <c r="AH36" s="73">
        <f t="shared" si="19"/>
        <v>11720.890410958904</v>
      </c>
    </row>
    <row r="37" spans="1:34" x14ac:dyDescent="0.25">
      <c r="A37" s="71" t="s">
        <v>280</v>
      </c>
      <c r="B37" s="61">
        <v>1</v>
      </c>
      <c r="C37" s="72">
        <f>IFERROR(C22/$B37,0)</f>
        <v>0.26666666666666666</v>
      </c>
      <c r="D37" s="72">
        <f>IFERROR(D22/$B37,0)</f>
        <v>1.0847401267796353</v>
      </c>
      <c r="E37" s="72">
        <f>IFERROR(E22/$B37,0)</f>
        <v>1120903225.8064516</v>
      </c>
      <c r="F37" s="72">
        <f t="shared" si="30"/>
        <v>0.21404660325481709</v>
      </c>
      <c r="G37" s="73">
        <f>IFERROR(up_RadSpec!$G$22*G22,".")*$B$37</f>
        <v>93.75</v>
      </c>
      <c r="H37" s="73">
        <f>IFERROR(up_RadSpec!$F$22*H22,".")*$B$37</f>
        <v>23.046994743542612</v>
      </c>
      <c r="I37" s="73">
        <f>IFERROR(up_RadSpec!$E$22*I22,".")*$B$37</f>
        <v>2.2303441924715089E-8</v>
      </c>
      <c r="J37" s="73">
        <f t="shared" si="12"/>
        <v>116.79699476584605</v>
      </c>
      <c r="K37" s="72">
        <f>IFERROR(K22/$B37,0)</f>
        <v>0.26666666666666666</v>
      </c>
      <c r="L37" s="72">
        <f>IFERROR(L22/$B37,0)</f>
        <v>6.8223610179066441</v>
      </c>
      <c r="M37" s="72">
        <f>IFERROR(M22/$B37,0)</f>
        <v>1120903225.8064516</v>
      </c>
      <c r="N37" s="72">
        <f t="shared" si="31"/>
        <v>0.25663551504873827</v>
      </c>
      <c r="O37" s="73">
        <f>IFERROR(up_RadSpec!$G$22*O22,".")*$B$37</f>
        <v>93.75</v>
      </c>
      <c r="P37" s="73">
        <f>IFERROR(up_RadSpec!$F$22*P22,".")*$B$37</f>
        <v>3.664420562673615</v>
      </c>
      <c r="Q37" s="73">
        <f>IFERROR(up_RadSpec!$E$22*Q22,".")*$B$37</f>
        <v>2.2303441924715089E-8</v>
      </c>
      <c r="R37" s="73">
        <f t="shared" si="15"/>
        <v>97.414420584977051</v>
      </c>
      <c r="S37" s="72">
        <f t="shared" ref="S37:W37" si="36">IFERROR(S22/$B37,0)</f>
        <v>1120903225.8064516</v>
      </c>
      <c r="T37" s="72">
        <f t="shared" si="36"/>
        <v>1027106897.6789805</v>
      </c>
      <c r="U37" s="72">
        <f t="shared" si="36"/>
        <v>789093122.33718801</v>
      </c>
      <c r="V37" s="72">
        <f t="shared" si="36"/>
        <v>813138888.8888886</v>
      </c>
      <c r="W37" s="72">
        <f t="shared" si="36"/>
        <v>5769783579.5259371</v>
      </c>
      <c r="X37" s="73">
        <f>IFERROR(up_RadSpec!$E$22*X22,".")*$B$37</f>
        <v>2.2303441924715089E-8</v>
      </c>
      <c r="Y37" s="73">
        <f>IFERROR(up_RadSpec!$K$22*Y22,".")*$B$37</f>
        <v>2.4340212354229248E-8</v>
      </c>
      <c r="Z37" s="73">
        <f>IFERROR(up_RadSpec!$L$22*Z22,".")*$B$37</f>
        <v>3.1681938788103177E-8</v>
      </c>
      <c r="AA37" s="73">
        <f>IFERROR(up_RadSpec!$M$22*AA22,".")*$B$37</f>
        <v>3.0745055170293462E-8</v>
      </c>
      <c r="AB37" s="73">
        <f>IFERROR(up_RadSpec!$I$22*AB22,".")*$B$37</f>
        <v>4.3329181511612402E-9</v>
      </c>
      <c r="AC37" s="72">
        <f t="shared" ref="AC37:AD37" si="37">IFERROR(AC22/$B37,0)</f>
        <v>2.1333333333333334E-3</v>
      </c>
      <c r="AD37" s="72">
        <f t="shared" si="37"/>
        <v>11.679999999999998</v>
      </c>
      <c r="AE37" s="72">
        <f t="shared" si="26"/>
        <v>2.1329437545653763E-3</v>
      </c>
      <c r="AF37" s="73">
        <f>IFERROR(up_RadSpec!$F$22*AF22,".")*$B$37</f>
        <v>11718.75</v>
      </c>
      <c r="AG37" s="73">
        <f>IFERROR(up_RadSpec!$H$22*AG22,".")*$B$37</f>
        <v>2.14041095890411</v>
      </c>
      <c r="AH37" s="73">
        <f t="shared" si="19"/>
        <v>11720.890410958904</v>
      </c>
    </row>
    <row r="38" spans="1:34" x14ac:dyDescent="0.25">
      <c r="A38" s="71" t="s">
        <v>281</v>
      </c>
      <c r="B38" s="61">
        <v>1</v>
      </c>
      <c r="C38" s="72">
        <f>IFERROR(C2/$B38,0)</f>
        <v>0.26666666666666666</v>
      </c>
      <c r="D38" s="72">
        <f>IFERROR(D2/$B38,0)</f>
        <v>1.0847401267796353</v>
      </c>
      <c r="E38" s="72">
        <f>IFERROR(E2/$B38,0)</f>
        <v>1240.0120300751878</v>
      </c>
      <c r="F38" s="72">
        <f t="shared" si="30"/>
        <v>0.2140096616854123</v>
      </c>
      <c r="G38" s="73">
        <f>IFERROR(up_RadSpec!$G$2*G2,".")*$B$38</f>
        <v>93.75</v>
      </c>
      <c r="H38" s="73">
        <f>IFERROR(up_RadSpec!$F$2*H2,".")*$B$38</f>
        <v>23.046994743542612</v>
      </c>
      <c r="I38" s="73">
        <f>IFERROR(up_RadSpec!$E$2*I2,".")*$B$38</f>
        <v>2.0161094726221428E-2</v>
      </c>
      <c r="J38" s="73">
        <f t="shared" si="12"/>
        <v>116.81715583826883</v>
      </c>
      <c r="K38" s="72">
        <f>IFERROR(K2/$B38,0)</f>
        <v>0.26666666666666666</v>
      </c>
      <c r="L38" s="72">
        <f>IFERROR(L2/$B38,0)</f>
        <v>6.8223610179066441</v>
      </c>
      <c r="M38" s="72">
        <f>IFERROR(M2/$B38,0)</f>
        <v>1240.0120300751878</v>
      </c>
      <c r="N38" s="72">
        <f t="shared" si="31"/>
        <v>0.25658241226821471</v>
      </c>
      <c r="O38" s="73">
        <f>IFERROR(up_RadSpec!$G$2*O2,".")*$B$38</f>
        <v>93.75</v>
      </c>
      <c r="P38" s="73">
        <f>IFERROR(up_RadSpec!$F$2*P2,".")*$B$38</f>
        <v>3.664420562673615</v>
      </c>
      <c r="Q38" s="73">
        <f>IFERROR(up_RadSpec!$E$2*Q2,".")*$B$38</f>
        <v>2.0161094726221428E-2</v>
      </c>
      <c r="R38" s="73">
        <f t="shared" si="15"/>
        <v>97.434581657399832</v>
      </c>
      <c r="S38" s="72">
        <f t="shared" ref="S38:W38" si="38">IFERROR(S2/$B38,0)</f>
        <v>1240.0120300751878</v>
      </c>
      <c r="T38" s="72">
        <f t="shared" si="38"/>
        <v>2507.2251308900513</v>
      </c>
      <c r="U38" s="72">
        <f t="shared" si="38"/>
        <v>1702.8785046728963</v>
      </c>
      <c r="V38" s="72">
        <f t="shared" si="38"/>
        <v>1415.4684095860564</v>
      </c>
      <c r="W38" s="72">
        <f t="shared" si="38"/>
        <v>19840.472673559823</v>
      </c>
      <c r="X38" s="73">
        <f>IFERROR(up_RadSpec!$E$2*X2,".")*$B$38</f>
        <v>2.0161094726221428E-2</v>
      </c>
      <c r="Y38" s="73">
        <f>IFERROR(up_RadSpec!$K$2*Y2,".")*$B$38</f>
        <v>9.9711827597728075E-3</v>
      </c>
      <c r="Z38" s="73">
        <f>IFERROR(up_RadSpec!$L$2*Z2,".")*$B$38</f>
        <v>1.4681023884791016E-2</v>
      </c>
      <c r="AA38" s="73">
        <f>IFERROR(up_RadSpec!$M$2*AA2,".")*$B$38</f>
        <v>1.7661997845159313E-2</v>
      </c>
      <c r="AB38" s="73">
        <f>IFERROR(up_RadSpec!$I$2*AB2,".")*$B$38</f>
        <v>1.2600506253722455E-3</v>
      </c>
      <c r="AC38" s="72">
        <f t="shared" ref="AC38:AD38" si="39">IFERROR(AC2/$B38,0)</f>
        <v>2.1333333333333334E-3</v>
      </c>
      <c r="AD38" s="72">
        <f t="shared" si="39"/>
        <v>11.679999999999998</v>
      </c>
      <c r="AE38" s="72">
        <f t="shared" si="26"/>
        <v>2.1329437545653763E-3</v>
      </c>
      <c r="AF38" s="73">
        <f>IFERROR(up_RadSpec!$F$2*AF2,".")*$B$38</f>
        <v>11718.75</v>
      </c>
      <c r="AG38" s="73">
        <f>IFERROR(up_RadSpec!$H$2*AG2,".")*$B$38</f>
        <v>2.14041095890411</v>
      </c>
      <c r="AH38" s="73">
        <f t="shared" si="19"/>
        <v>11720.890410958904</v>
      </c>
    </row>
    <row r="39" spans="1:34" x14ac:dyDescent="0.25">
      <c r="A39" s="71" t="s">
        <v>282</v>
      </c>
      <c r="B39" s="61">
        <v>1</v>
      </c>
      <c r="C39" s="72">
        <f>IFERROR(C11/$B39,0)</f>
        <v>0.26666666666666666</v>
      </c>
      <c r="D39" s="72">
        <f>IFERROR(D11/$B39,0)</f>
        <v>1.0847401267796353</v>
      </c>
      <c r="E39" s="72">
        <f>IFERROR(E11/$B39,0)</f>
        <v>1090.9890109890107</v>
      </c>
      <c r="F39" s="72">
        <f t="shared" si="30"/>
        <v>0.21400461665712414</v>
      </c>
      <c r="G39" s="73">
        <f>IFERROR(up_RadSpec!$G$11*G11,".")*$B$39</f>
        <v>93.75</v>
      </c>
      <c r="H39" s="73">
        <f>IFERROR(up_RadSpec!$F$11*H11,".")*$B$39</f>
        <v>23.046994743542612</v>
      </c>
      <c r="I39" s="73">
        <f>IFERROR(up_RadSpec!$E$11*I11,".")*$B$39</f>
        <v>2.2914987912973413E-2</v>
      </c>
      <c r="J39" s="73">
        <f t="shared" si="12"/>
        <v>116.81990973145558</v>
      </c>
      <c r="K39" s="72">
        <f>IFERROR(K11/$B39,0)</f>
        <v>0.26666666666666666</v>
      </c>
      <c r="L39" s="72">
        <f>IFERROR(L11/$B39,0)</f>
        <v>6.8223610179066441</v>
      </c>
      <c r="M39" s="72">
        <f>IFERROR(M11/$B39,0)</f>
        <v>1090.9890109890107</v>
      </c>
      <c r="N39" s="72">
        <f t="shared" si="31"/>
        <v>0.25657516042216422</v>
      </c>
      <c r="O39" s="73">
        <f>IFERROR(up_RadSpec!$G$11*O11,".")*$B$39</f>
        <v>93.75</v>
      </c>
      <c r="P39" s="73">
        <f>IFERROR(up_RadSpec!$F$11*P11,".")*$B$39</f>
        <v>3.664420562673615</v>
      </c>
      <c r="Q39" s="73">
        <f>IFERROR(up_RadSpec!$E$11*Q11,".")*$B$39</f>
        <v>2.2914987912973413E-2</v>
      </c>
      <c r="R39" s="73">
        <f t="shared" si="15"/>
        <v>97.437335550586582</v>
      </c>
      <c r="S39" s="72">
        <f t="shared" ref="S39:W39" si="40">IFERROR(S11/$B39,0)</f>
        <v>1090.9890109890107</v>
      </c>
      <c r="T39" s="72">
        <f t="shared" si="40"/>
        <v>1380.4616805170822</v>
      </c>
      <c r="U39" s="72">
        <f t="shared" si="40"/>
        <v>1071.3669064748196</v>
      </c>
      <c r="V39" s="72">
        <f t="shared" si="40"/>
        <v>1020.5351170568564</v>
      </c>
      <c r="W39" s="72">
        <f t="shared" si="40"/>
        <v>2569.8979591836733</v>
      </c>
      <c r="X39" s="73">
        <f>IFERROR(up_RadSpec!$E$11*X11,".")*$B$39</f>
        <v>2.2914987912973413E-2</v>
      </c>
      <c r="Y39" s="73">
        <f>IFERROR(up_RadSpec!$K$11*Y11,".")*$B$39</f>
        <v>1.8109883347602742E-2</v>
      </c>
      <c r="Z39" s="73">
        <f>IFERROR(up_RadSpec!$L$11*Z11,".")*$B$39</f>
        <v>2.3334676336287948E-2</v>
      </c>
      <c r="AA39" s="73">
        <f>IFERROR(up_RadSpec!$M$11*AA11,".")*$B$39</f>
        <v>2.4496952218653729E-2</v>
      </c>
      <c r="AB39" s="73">
        <f>IFERROR(up_RadSpec!$I$11*AB11,".")*$B$39</f>
        <v>9.7280127059757807E-3</v>
      </c>
      <c r="AC39" s="72">
        <f t="shared" ref="AC39:AD39" si="41">IFERROR(AC11/$B39,0)</f>
        <v>2.1333333333333334E-3</v>
      </c>
      <c r="AD39" s="72">
        <f t="shared" si="41"/>
        <v>11.679999999999998</v>
      </c>
      <c r="AE39" s="72">
        <f t="shared" si="26"/>
        <v>2.1329437545653763E-3</v>
      </c>
      <c r="AF39" s="73">
        <f>IFERROR(up_RadSpec!$F$11*AF11,".")*$B$39</f>
        <v>11718.75</v>
      </c>
      <c r="AG39" s="73">
        <f>IFERROR(up_RadSpec!$H$11*AG11,".")*$B$39</f>
        <v>2.14041095890411</v>
      </c>
      <c r="AH39" s="73">
        <f t="shared" si="19"/>
        <v>11720.890410958904</v>
      </c>
    </row>
    <row r="40" spans="1:34" x14ac:dyDescent="0.25">
      <c r="A40" s="71" t="s">
        <v>283</v>
      </c>
      <c r="B40" s="61">
        <v>1</v>
      </c>
      <c r="C40" s="72">
        <f>IFERROR(C4/$B40,0)</f>
        <v>0.26666666666666666</v>
      </c>
      <c r="D40" s="72">
        <f>IFERROR(D4/$B40,0)</f>
        <v>1.0847401267796353</v>
      </c>
      <c r="E40" s="72">
        <f>IFERROR(E4/$B40,0)</f>
        <v>605.62962962962968</v>
      </c>
      <c r="F40" s="72">
        <f t="shared" si="30"/>
        <v>0.21397097991266395</v>
      </c>
      <c r="G40" s="73">
        <f>IFERROR(up_RadSpec!$G$4*G4,".")*$B$40</f>
        <v>93.75</v>
      </c>
      <c r="H40" s="73">
        <f>IFERROR(up_RadSpec!$F$4*H4,".")*$B$40</f>
        <v>23.046994743542612</v>
      </c>
      <c r="I40" s="73">
        <f>IFERROR(up_RadSpec!$E$4*I4,".")*$B$40</f>
        <v>4.1279354207436399E-2</v>
      </c>
      <c r="J40" s="73">
        <f t="shared" si="12"/>
        <v>116.83827409775004</v>
      </c>
      <c r="K40" s="72">
        <f>IFERROR(K4/$B40,0)</f>
        <v>0.26666666666666666</v>
      </c>
      <c r="L40" s="72">
        <f>IFERROR(L4/$B40,0)</f>
        <v>6.8223610179066441</v>
      </c>
      <c r="M40" s="72">
        <f>IFERROR(M4/$B40,0)</f>
        <v>605.62962962962968</v>
      </c>
      <c r="N40" s="72">
        <f t="shared" si="31"/>
        <v>0.25652681188809107</v>
      </c>
      <c r="O40" s="73">
        <f>IFERROR(up_RadSpec!$G$4*O4,".")*$B$40</f>
        <v>93.75</v>
      </c>
      <c r="P40" s="73">
        <f>IFERROR(up_RadSpec!$F$4*P4,".")*$B$40</f>
        <v>3.664420562673615</v>
      </c>
      <c r="Q40" s="73">
        <f>IFERROR(up_RadSpec!$E$4*Q4,".")*$B$40</f>
        <v>4.1279354207436399E-2</v>
      </c>
      <c r="R40" s="73">
        <f t="shared" si="15"/>
        <v>97.455699916881045</v>
      </c>
      <c r="S40" s="72">
        <f t="shared" ref="S40:W40" si="42">IFERROR(S4/$B40,0)</f>
        <v>605.62962962962968</v>
      </c>
      <c r="T40" s="72">
        <f t="shared" si="42"/>
        <v>988.30769230769238</v>
      </c>
      <c r="U40" s="72">
        <f t="shared" si="42"/>
        <v>710.95652173913027</v>
      </c>
      <c r="V40" s="72">
        <f t="shared" si="42"/>
        <v>618.88505482708376</v>
      </c>
      <c r="W40" s="72">
        <f t="shared" si="42"/>
        <v>1825.1687471104938</v>
      </c>
      <c r="X40" s="73">
        <f>IFERROR(up_RadSpec!$E$4*X4,".")*$B$40</f>
        <v>4.1279354207436399E-2</v>
      </c>
      <c r="Y40" s="73">
        <f>IFERROR(up_RadSpec!$K$4*Y4,".")*$B$40</f>
        <v>2.5295765877957656E-2</v>
      </c>
      <c r="Z40" s="73">
        <f>IFERROR(up_RadSpec!$L$4*Z4,".")*$B$40</f>
        <v>3.5163894324853243E-2</v>
      </c>
      <c r="AA40" s="73">
        <f>IFERROR(up_RadSpec!$M$4*AA4,".")*$B$40</f>
        <v>4.0395223321372645E-2</v>
      </c>
      <c r="AB40" s="73">
        <f>IFERROR(up_RadSpec!$I$4*AB4,".")*$B$40</f>
        <v>1.369736362162601E-2</v>
      </c>
      <c r="AC40" s="72">
        <f t="shared" ref="AC40:AD40" si="43">IFERROR(AC4/$B40,0)</f>
        <v>2.1333333333333334E-3</v>
      </c>
      <c r="AD40" s="72">
        <f t="shared" si="43"/>
        <v>11.679999999999998</v>
      </c>
      <c r="AE40" s="72">
        <f t="shared" si="26"/>
        <v>2.1329437545653763E-3</v>
      </c>
      <c r="AF40" s="73">
        <f>IFERROR(up_RadSpec!$F$4*AF4,".")*$B$40</f>
        <v>11718.75</v>
      </c>
      <c r="AG40" s="73">
        <f>IFERROR(up_RadSpec!$H$4*AG4,".")*$B$40</f>
        <v>2.14041095890411</v>
      </c>
      <c r="AH40" s="73">
        <f t="shared" si="19"/>
        <v>11720.890410958904</v>
      </c>
    </row>
    <row r="41" spans="1:34" x14ac:dyDescent="0.25">
      <c r="A41" s="71" t="s">
        <v>284</v>
      </c>
      <c r="B41" s="74">
        <v>0.99987999999999999</v>
      </c>
      <c r="C41" s="72">
        <f>IFERROR(C8/$B41,0)</f>
        <v>0.26669867050712753</v>
      </c>
      <c r="D41" s="72">
        <f>IFERROR(D8/$B41,0)</f>
        <v>1.0848703112169813</v>
      </c>
      <c r="E41" s="72">
        <f>IFERROR(E8/$B41,0)</f>
        <v>387.22878789653669</v>
      </c>
      <c r="F41" s="72">
        <f t="shared" si="30"/>
        <v>0.21395401144242659</v>
      </c>
      <c r="G41" s="73">
        <f>IFERROR(up_RadSpec!$G$8*G8,".")*$B$41</f>
        <v>93.738749999999996</v>
      </c>
      <c r="H41" s="73">
        <f>IFERROR(up_RadSpec!$F$8*H8,".")*$B$41</f>
        <v>23.044229104173386</v>
      </c>
      <c r="I41" s="73">
        <f>IFERROR(up_RadSpec!$E$8*I8,".")*$B$41</f>
        <v>6.4561315639269382E-2</v>
      </c>
      <c r="J41" s="73">
        <f t="shared" si="12"/>
        <v>116.84754041981265</v>
      </c>
      <c r="K41" s="72">
        <f>IFERROR(K8/$B41,0)</f>
        <v>0.26669867050712753</v>
      </c>
      <c r="L41" s="72">
        <f>IFERROR(L8/$B41,0)</f>
        <v>6.823179799482582</v>
      </c>
      <c r="M41" s="72">
        <f>IFERROR(M8/$B41,0)</f>
        <v>387.22878789653669</v>
      </c>
      <c r="N41" s="72">
        <f t="shared" si="31"/>
        <v>0.25649630198075285</v>
      </c>
      <c r="O41" s="73">
        <f>IFERROR(up_RadSpec!$G$8*O8,".")*$B$41</f>
        <v>93.738749999999996</v>
      </c>
      <c r="P41" s="73">
        <f>IFERROR(up_RadSpec!$F$8*P8,".")*$B$41</f>
        <v>3.6639808322060943</v>
      </c>
      <c r="Q41" s="73">
        <f>IFERROR(up_RadSpec!$E$8*Q8,".")*$B$41</f>
        <v>6.4561315639269382E-2</v>
      </c>
      <c r="R41" s="73">
        <f t="shared" si="15"/>
        <v>97.467292147845356</v>
      </c>
      <c r="S41" s="72">
        <f t="shared" ref="S41:W41" si="44">IFERROR(S8/$B41,0)</f>
        <v>387.22878789653669</v>
      </c>
      <c r="T41" s="72">
        <f t="shared" si="44"/>
        <v>710.83580739627894</v>
      </c>
      <c r="U41" s="72">
        <f t="shared" si="44"/>
        <v>518.84398716678493</v>
      </c>
      <c r="V41" s="72">
        <f t="shared" si="44"/>
        <v>475.69803587213374</v>
      </c>
      <c r="W41" s="72">
        <f t="shared" si="44"/>
        <v>1317.0976490333201</v>
      </c>
      <c r="X41" s="73">
        <f>IFERROR(up_RadSpec!$E$8*X8,".")*$B$41</f>
        <v>6.4561315639269382E-2</v>
      </c>
      <c r="Y41" s="73">
        <f>IFERROR(up_RadSpec!$K$8*Y8,".")*$B$41</f>
        <v>3.5169865867579912E-2</v>
      </c>
      <c r="Z41" s="73">
        <f>IFERROR(up_RadSpec!$L$8*Z8,".")*$B$41</f>
        <v>4.8184041095890411E-2</v>
      </c>
      <c r="AA41" s="73">
        <f>IFERROR(up_RadSpec!$M$8*AA8,".")*$B$41</f>
        <v>5.2554347747443567E-2</v>
      </c>
      <c r="AB41" s="73">
        <f>IFERROR(up_RadSpec!$I$8*AB8,".")*$B$41</f>
        <v>1.8981128710045665E-2</v>
      </c>
      <c r="AC41" s="72">
        <f t="shared" ref="AC41:AD41" si="45">IFERROR(AC8/$B41,0)</f>
        <v>2.1335893640570202E-3</v>
      </c>
      <c r="AD41" s="72">
        <f t="shared" si="45"/>
        <v>11.681401768212183</v>
      </c>
      <c r="AE41" s="72">
        <f t="shared" si="26"/>
        <v>2.1331997385340001E-3</v>
      </c>
      <c r="AF41" s="73">
        <f>IFERROR(up_RadSpec!$F$8*AF8,".")*$B$41</f>
        <v>11717.34375</v>
      </c>
      <c r="AG41" s="73">
        <f>IFERROR(up_RadSpec!$H$8*AG8,".")*$B$41</f>
        <v>2.1401541095890417</v>
      </c>
      <c r="AH41" s="73">
        <f t="shared" si="19"/>
        <v>11719.483904109589</v>
      </c>
    </row>
    <row r="42" spans="1:34" x14ac:dyDescent="0.25">
      <c r="A42" s="71" t="s">
        <v>285</v>
      </c>
      <c r="B42" s="61">
        <v>0.97898250799999997</v>
      </c>
      <c r="C42" s="72">
        <f>IFERROR(C19/$B42,0)</f>
        <v>0.2723916561200363</v>
      </c>
      <c r="D42" s="72">
        <f>IFERROR(D19/$B42,0)</f>
        <v>1.1080280984751112</v>
      </c>
      <c r="E42" s="72">
        <f>IFERROR(E19/$B42,0)</f>
        <v>273.78468976659821</v>
      </c>
      <c r="F42" s="72">
        <f t="shared" si="30"/>
        <v>0.21846744177679167</v>
      </c>
      <c r="G42" s="75">
        <f>IFERROR(up_RadSpec!$G$19*G19,".")*$B$42</f>
        <v>91.779610124999991</v>
      </c>
      <c r="H42" s="75">
        <f>IFERROR(up_RadSpec!$F$19*H19,".")*$B$42</f>
        <v>22.562604715896164</v>
      </c>
      <c r="I42" s="75">
        <f>IFERROR(up_RadSpec!$E$19*I19,".")*$B$42</f>
        <v>9.1312629721232871E-2</v>
      </c>
      <c r="J42" s="73">
        <f t="shared" si="12"/>
        <v>114.43352747061739</v>
      </c>
      <c r="K42" s="72">
        <f>IFERROR(K19/$B42,0)</f>
        <v>0.2723916561200363</v>
      </c>
      <c r="L42" s="72">
        <f>IFERROR(L19/$B42,0)</f>
        <v>6.9688283111863774</v>
      </c>
      <c r="M42" s="72">
        <f>IFERROR(M19/$B42,0)</f>
        <v>273.78468976659821</v>
      </c>
      <c r="N42" s="72">
        <f t="shared" si="31"/>
        <v>0.26189438832718437</v>
      </c>
      <c r="O42" s="75">
        <f>IFERROR(up_RadSpec!$G$19*O19,".")*$B$42</f>
        <v>91.779610124999991</v>
      </c>
      <c r="P42" s="75">
        <f>IFERROR(up_RadSpec!$F$19*P19,".")*$B$42</f>
        <v>3.5874036328129866</v>
      </c>
      <c r="Q42" s="75">
        <f>IFERROR(up_RadSpec!$E$19*Q19,".")*$B$42</f>
        <v>9.1312629721232871E-2</v>
      </c>
      <c r="R42" s="73">
        <f t="shared" si="15"/>
        <v>95.458326387534214</v>
      </c>
      <c r="S42" s="72">
        <f t="shared" ref="S42:W42" si="46">IFERROR(S19/$B42,0)</f>
        <v>273.78468976659821</v>
      </c>
      <c r="T42" s="72">
        <f t="shared" si="46"/>
        <v>543.02553582929102</v>
      </c>
      <c r="U42" s="72">
        <f t="shared" si="46"/>
        <v>376.42487579967803</v>
      </c>
      <c r="V42" s="72">
        <f t="shared" si="46"/>
        <v>314.39150471908494</v>
      </c>
      <c r="W42" s="72">
        <f t="shared" si="46"/>
        <v>935.10491630536137</v>
      </c>
      <c r="X42" s="75">
        <f>IFERROR(up_RadSpec!$E$19*X19,".")*$B$42</f>
        <v>9.1312629721232871E-2</v>
      </c>
      <c r="Y42" s="75">
        <f>IFERROR(up_RadSpec!$K$19*Y19,".")*$B$42</f>
        <v>4.603835059399336E-2</v>
      </c>
      <c r="Z42" s="75">
        <f>IFERROR(up_RadSpec!$L$19*Z19,".")*$B$42</f>
        <v>6.641431426892265E-2</v>
      </c>
      <c r="AA42" s="75">
        <f>IFERROR(up_RadSpec!$M$19*AA19,".")*$B$42</f>
        <v>7.9518688083948047E-2</v>
      </c>
      <c r="AB42" s="75">
        <f>IFERROR(up_RadSpec!$I$19*AB19,".")*$B$42</f>
        <v>2.6734967984957291E-2</v>
      </c>
      <c r="AC42" s="72">
        <f t="shared" ref="AC42:AD42" si="47">IFERROR(AC19/$B42,0)</f>
        <v>2.1791332489602905E-3</v>
      </c>
      <c r="AD42" s="72">
        <f t="shared" si="47"/>
        <v>11.930754538057588</v>
      </c>
      <c r="AE42" s="72">
        <f t="shared" si="26"/>
        <v>2.1787353064385666E-3</v>
      </c>
      <c r="AF42" s="75">
        <f>IFERROR(up_RadSpec!$F$19*AF19,".")*$B$42</f>
        <v>11472.451265624999</v>
      </c>
      <c r="AG42" s="75">
        <f>IFERROR(up_RadSpec!$H$19*AG19,".")*$B$42</f>
        <v>2.0954248886986306</v>
      </c>
      <c r="AH42" s="73">
        <f t="shared" si="19"/>
        <v>11474.546690513698</v>
      </c>
    </row>
    <row r="43" spans="1:34" x14ac:dyDescent="0.25">
      <c r="A43" s="71" t="s">
        <v>286</v>
      </c>
      <c r="B43" s="61">
        <v>2.0897492E-2</v>
      </c>
      <c r="C43" s="72">
        <f>IFERROR(C28/$B43,0)</f>
        <v>12.760701938140073</v>
      </c>
      <c r="D43" s="72">
        <f>IFERROR(D28/$B43,0)</f>
        <v>51.907670393156998</v>
      </c>
      <c r="E43" s="72">
        <f>IFERROR(E28/$B43,0)</f>
        <v>9128.1846299287135</v>
      </c>
      <c r="F43" s="72">
        <f t="shared" si="30"/>
        <v>10.231212999344516</v>
      </c>
      <c r="G43" s="75">
        <f>IFERROR(up_RadSpec!$G$28*G28,".")*$B$43</f>
        <v>1.959139875</v>
      </c>
      <c r="H43" s="75">
        <f>IFERROR(up_RadSpec!$F$28*H28,".")*$B$43</f>
        <v>0.48162438827722381</v>
      </c>
      <c r="I43" s="75">
        <f>IFERROR(up_RadSpec!$E$28*I28,".")*$B$43</f>
        <v>2.7387701951198632E-3</v>
      </c>
      <c r="J43" s="73">
        <f t="shared" si="12"/>
        <v>2.4435030334723438</v>
      </c>
      <c r="K43" s="72">
        <f>IFERROR(K28/$B43,0)</f>
        <v>12.760701938140073</v>
      </c>
      <c r="L43" s="72">
        <f>IFERROR(L28/$B43,0)</f>
        <v>326.46793298959722</v>
      </c>
      <c r="M43" s="72">
        <f>IFERROR(M28/$B43,0)</f>
        <v>9128.1846299287135</v>
      </c>
      <c r="N43" s="72">
        <f t="shared" si="31"/>
        <v>12.264185199974277</v>
      </c>
      <c r="O43" s="75">
        <f>IFERROR(up_RadSpec!$G$28*O28,".")*$B$43</f>
        <v>1.959139875</v>
      </c>
      <c r="P43" s="75">
        <f>IFERROR(up_RadSpec!$F$28*P28,".")*$B$43</f>
        <v>7.6577199393107365E-2</v>
      </c>
      <c r="Q43" s="75">
        <f>IFERROR(up_RadSpec!$E$28*Q28,".")*$B$43</f>
        <v>2.7387701951198632E-3</v>
      </c>
      <c r="R43" s="73">
        <f t="shared" si="15"/>
        <v>2.0384558445882273</v>
      </c>
      <c r="S43" s="72">
        <f t="shared" ref="S43:W43" si="48">IFERROR(S28/$B43,0)</f>
        <v>9128.1846299287135</v>
      </c>
      <c r="T43" s="72">
        <f t="shared" si="48"/>
        <v>20354.576371414365</v>
      </c>
      <c r="U43" s="72">
        <f t="shared" si="48"/>
        <v>14131.953094577366</v>
      </c>
      <c r="V43" s="72">
        <f t="shared" si="48"/>
        <v>12235.48479760366</v>
      </c>
      <c r="W43" s="72">
        <f t="shared" si="48"/>
        <v>35782.628641140102</v>
      </c>
      <c r="X43" s="75">
        <f>IFERROR(up_RadSpec!$E$28*X28,".")*$B$43</f>
        <v>2.7387701951198632E-3</v>
      </c>
      <c r="Y43" s="75">
        <f>IFERROR(up_RadSpec!$K$28*Y28,".")*$B$43</f>
        <v>1.2282250214310328E-3</v>
      </c>
      <c r="Z43" s="75">
        <f>IFERROR(up_RadSpec!$L$28*Z28,".")*$B$43</f>
        <v>1.7690406862157545E-3</v>
      </c>
      <c r="AA43" s="75">
        <f>IFERROR(up_RadSpec!$M$28*AA28,".")*$B$43</f>
        <v>2.0432373881005754E-3</v>
      </c>
      <c r="AB43" s="75">
        <f>IFERROR(up_RadSpec!$I$28*AB28,".")*$B$43</f>
        <v>6.9866303704856775E-4</v>
      </c>
      <c r="AC43" s="72">
        <f t="shared" ref="AC43:AD43" si="49">IFERROR(AC28/$B43,0)</f>
        <v>0.10208561550512059</v>
      </c>
      <c r="AD43" s="72">
        <f t="shared" si="49"/>
        <v>558.91874489053509</v>
      </c>
      <c r="AE43" s="72">
        <f t="shared" si="26"/>
        <v>0.10206697313559811</v>
      </c>
      <c r="AF43" s="75">
        <f>IFERROR(up_RadSpec!$F$28*AF28,".")*$B$43</f>
        <v>244.89248437500001</v>
      </c>
      <c r="AG43" s="75">
        <f>IFERROR(up_RadSpec!$H$28*AG28,".")*$B$43</f>
        <v>4.4729220890410967E-2</v>
      </c>
      <c r="AH43" s="73">
        <f t="shared" si="19"/>
        <v>244.93721359589043</v>
      </c>
    </row>
    <row r="44" spans="1:34" x14ac:dyDescent="0.25">
      <c r="A44" s="71" t="s">
        <v>287</v>
      </c>
      <c r="B44" s="61">
        <v>0.99987999999999999</v>
      </c>
      <c r="C44" s="72">
        <f>IFERROR(C15/$B44,0)</f>
        <v>0.26669867050712753</v>
      </c>
      <c r="D44" s="72">
        <f>IFERROR(D15/$B44,0)</f>
        <v>1.0848703112169813</v>
      </c>
      <c r="E44" s="72">
        <f>IFERROR(E15/$B44,0)</f>
        <v>0</v>
      </c>
      <c r="F44" s="72">
        <f t="shared" si="30"/>
        <v>0.21407229197072775</v>
      </c>
      <c r="G44" s="73">
        <f>IFERROR(up_RadSpec!$G$15*G15,".")*$B$44</f>
        <v>93.738749999999996</v>
      </c>
      <c r="H44" s="73">
        <f>IFERROR(up_RadSpec!$F$15*H15,".")*$B$44</f>
        <v>23.044229104173386</v>
      </c>
      <c r="I44" s="73">
        <f>IFERROR(up_RadSpec!$E$15*I15,".")*$B$44</f>
        <v>0</v>
      </c>
      <c r="J44" s="73">
        <f t="shared" si="12"/>
        <v>116.78297910417338</v>
      </c>
      <c r="K44" s="72">
        <f>IFERROR(K15/$B44,0)</f>
        <v>0.26669867050712753</v>
      </c>
      <c r="L44" s="72">
        <f>IFERROR(L15/$B44,0)</f>
        <v>6.823179799482582</v>
      </c>
      <c r="M44" s="72">
        <f>IFERROR(M15/$B44,0)</f>
        <v>0</v>
      </c>
      <c r="N44" s="72">
        <f t="shared" si="31"/>
        <v>0.25666631506530391</v>
      </c>
      <c r="O44" s="73">
        <f>IFERROR(up_RadSpec!$G$15*O15,".")*$B$44</f>
        <v>93.738749999999996</v>
      </c>
      <c r="P44" s="73">
        <f>IFERROR(up_RadSpec!$F$15*P15,".")*$B$44</f>
        <v>3.6639808322060943</v>
      </c>
      <c r="Q44" s="73">
        <f>IFERROR(up_RadSpec!$E$15*Q15,".")*$B$44</f>
        <v>0</v>
      </c>
      <c r="R44" s="73">
        <f t="shared" si="15"/>
        <v>97.402730832206089</v>
      </c>
      <c r="S44" s="72">
        <f t="shared" ref="S44:W44" si="50">IFERROR(S15/$B44,0)</f>
        <v>0</v>
      </c>
      <c r="T44" s="72">
        <f t="shared" si="50"/>
        <v>0</v>
      </c>
      <c r="U44" s="72">
        <f t="shared" si="50"/>
        <v>0</v>
      </c>
      <c r="V44" s="72">
        <f t="shared" si="50"/>
        <v>0</v>
      </c>
      <c r="W44" s="72">
        <f t="shared" si="50"/>
        <v>0</v>
      </c>
      <c r="X44" s="73">
        <f>IFERROR(up_RadSpec!$E$15*X15,".")*$B$44</f>
        <v>0</v>
      </c>
      <c r="Y44" s="73">
        <f>IFERROR(up_RadSpec!$K$15*Y15,".")*$B$44</f>
        <v>0</v>
      </c>
      <c r="Z44" s="73">
        <f>IFERROR(up_RadSpec!$L$15*Z15,".")*$B$44</f>
        <v>0</v>
      </c>
      <c r="AA44" s="73">
        <f>IFERROR(up_RadSpec!$M$15*AA15,".")*$B$44</f>
        <v>0</v>
      </c>
      <c r="AB44" s="73">
        <f>IFERROR(up_RadSpec!$I$15*AB15,".")*$B$44</f>
        <v>0</v>
      </c>
      <c r="AC44" s="72">
        <f t="shared" ref="AC44:AD44" si="51">IFERROR(AC15/$B44,0)</f>
        <v>2.1335893640570202E-3</v>
      </c>
      <c r="AD44" s="72">
        <f t="shared" si="51"/>
        <v>11.681401768212183</v>
      </c>
      <c r="AE44" s="72">
        <f t="shared" si="26"/>
        <v>2.1331997385340001E-3</v>
      </c>
      <c r="AF44" s="73">
        <f>IFERROR(up_RadSpec!$F$15*AF15,".")*$B$44</f>
        <v>11717.34375</v>
      </c>
      <c r="AG44" s="73">
        <f>IFERROR(up_RadSpec!$H$15*AG15,".")*$B$44</f>
        <v>2.1401541095890417</v>
      </c>
      <c r="AH44" s="73">
        <f t="shared" si="19"/>
        <v>11719.483904109589</v>
      </c>
    </row>
    <row r="45" spans="1:34" x14ac:dyDescent="0.25">
      <c r="A45" s="67" t="s">
        <v>8</v>
      </c>
      <c r="B45" s="67" t="s">
        <v>274</v>
      </c>
      <c r="C45" s="68">
        <f>IFERROR(IF(AND(C46&lt;&gt;0,C47&lt;&gt;0),1/SUM(1/C46,1/C47),IF(AND(C46&lt;&gt;0,C47=0),1/(1/C46),IF(AND(C46=0,C47&lt;&gt;0),1/(1/C47),IF(AND(C46=0,C47=0),".")))),".")</f>
        <v>0.13717491688057382</v>
      </c>
      <c r="D45" s="68">
        <f t="shared" ref="D45:F45" si="52">IFERROR(IF(AND(D46&lt;&gt;0,D47&lt;&gt;0),1/SUM(1/D46,1/D47),IF(AND(D46&lt;&gt;0,D47=0),1/(1/D46),IF(AND(D46=0,D47&lt;&gt;0),1/(1/D47),IF(AND(D46=0,D47=0),".")))),".")</f>
        <v>0.55799676273007337</v>
      </c>
      <c r="E45" s="68">
        <f t="shared" si="52"/>
        <v>173.20767387005995</v>
      </c>
      <c r="F45" s="69">
        <f t="shared" si="52"/>
        <v>0.11003689416474478</v>
      </c>
      <c r="G45" s="70">
        <f>SUM(G46:G47)</f>
        <v>182.24906249999998</v>
      </c>
      <c r="H45" s="70">
        <f>SUM(H46:H47)</f>
        <v>44.803127311499402</v>
      </c>
      <c r="I45" s="70">
        <f>SUM(I46:I47)</f>
        <v>0.14433540640211442</v>
      </c>
      <c r="J45" s="70">
        <f t="shared" si="12"/>
        <v>227.1965252179015</v>
      </c>
      <c r="K45" s="68">
        <f>IFERROR(IF(AND(K46&lt;&gt;0,K47&lt;&gt;0),1/SUM(1/K46,1/K47),IF(AND(K46&lt;&gt;0,K47=0),1/(1/K46),IF(AND(K46=0,K47&lt;&gt;0),1/(1/K47),IF(AND(K46=0,K47=0),".")))),".")</f>
        <v>0.13717491688057382</v>
      </c>
      <c r="L45" s="68">
        <f t="shared" ref="L45:N45" si="53">IFERROR(IF(AND(L46&lt;&gt;0,L47&lt;&gt;0),1/SUM(1/L46,1/L47),IF(AND(L46&lt;&gt;0,L47=0),1/(1/L46),IF(AND(L46=0,L47&lt;&gt;0),1/(1/L47),IF(AND(L46=0,L47=0),".")))),".")</f>
        <v>3.5094630208522899</v>
      </c>
      <c r="M45" s="68">
        <f t="shared" si="53"/>
        <v>173.20767387005995</v>
      </c>
      <c r="N45" s="69">
        <f t="shared" si="53"/>
        <v>0.13191429096704207</v>
      </c>
      <c r="O45" s="70">
        <f>SUM(O46:O47)</f>
        <v>182.24906249999998</v>
      </c>
      <c r="P45" s="70">
        <f>SUM(P46:P47)</f>
        <v>7.1235969296318808</v>
      </c>
      <c r="Q45" s="70">
        <f>SUM(Q46:Q47)</f>
        <v>0.14433540640211442</v>
      </c>
      <c r="R45" s="70">
        <f t="shared" si="15"/>
        <v>189.51699483603397</v>
      </c>
      <c r="S45" s="68">
        <f t="shared" ref="S45:W45" si="54">IFERROR(IF(AND(S46&lt;&gt;0,S47&lt;&gt;0),1/SUM(1/S46,1/S47),IF(AND(S46&lt;&gt;0,S47=0),1/(1/S46),IF(AND(S46=0,S47&lt;&gt;0),1/(1/S47),IF(AND(S46=0,S47=0),".")))),".")</f>
        <v>173.20767387005995</v>
      </c>
      <c r="T45" s="68">
        <f t="shared" si="54"/>
        <v>295.56541338725765</v>
      </c>
      <c r="U45" s="68">
        <f t="shared" si="54"/>
        <v>210.00661136636296</v>
      </c>
      <c r="V45" s="68">
        <f t="shared" si="54"/>
        <v>182.7253304855372</v>
      </c>
      <c r="W45" s="68">
        <f t="shared" si="54"/>
        <v>496.68146891162559</v>
      </c>
      <c r="X45" s="70">
        <f>SUM(X46:X47)</f>
        <v>0.14433540640211442</v>
      </c>
      <c r="Y45" s="70">
        <f t="shared" ref="Y45:AB45" si="55">SUM(Y46:Y47)</f>
        <v>8.4583644999235208E-2</v>
      </c>
      <c r="Z45" s="70">
        <f t="shared" si="55"/>
        <v>0.11904387122549553</v>
      </c>
      <c r="AA45" s="70">
        <f t="shared" si="55"/>
        <v>0.13681737465500857</v>
      </c>
      <c r="AB45" s="70">
        <f t="shared" si="55"/>
        <v>5.0334070354552014E-2</v>
      </c>
      <c r="AC45" s="68">
        <f t="shared" ref="AC45:AE45" si="56">IFERROR(IF(AND(AC46&lt;&gt;0,AC47&lt;&gt;0),1/SUM(1/AC46,1/AC47),IF(AND(AC46&lt;&gt;0,AC47=0),1/(1/AC46),IF(AND(AC46=0,AC47&lt;&gt;0),1/(1/AC47),IF(AND(AC46=0,AC47=0),".")))),".")</f>
        <v>1.0973993350445906E-3</v>
      </c>
      <c r="AD45" s="68">
        <f t="shared" si="56"/>
        <v>6.0082613593691319</v>
      </c>
      <c r="AE45" s="69">
        <f t="shared" si="56"/>
        <v>1.0971989334129168E-3</v>
      </c>
      <c r="AF45" s="70">
        <f>SUM(AF46:AF47)</f>
        <v>22781.1328125</v>
      </c>
      <c r="AG45" s="70">
        <f>SUM(AG46:AG47)</f>
        <v>4.1609375000000011</v>
      </c>
      <c r="AH45" s="70">
        <f t="shared" si="19"/>
        <v>22785.293750000001</v>
      </c>
    </row>
    <row r="46" spans="1:34" x14ac:dyDescent="0.25">
      <c r="A46" s="71" t="s">
        <v>288</v>
      </c>
      <c r="B46" s="61">
        <v>1</v>
      </c>
      <c r="C46" s="72">
        <f>IFERROR(C10/$B46,0)</f>
        <v>0.26666666666666666</v>
      </c>
      <c r="D46" s="72">
        <f>IFERROR(D10/$B46,0)</f>
        <v>1.0847401267796353</v>
      </c>
      <c r="E46" s="72">
        <f>IFERROR(E10/$B46,0)</f>
        <v>364.86095238095231</v>
      </c>
      <c r="F46" s="72">
        <f t="shared" si="30"/>
        <v>0.21392110593621744</v>
      </c>
      <c r="G46" s="73">
        <f>IFERROR(up_RadSpec!$G$10*G10,".")*$B$46</f>
        <v>93.75</v>
      </c>
      <c r="H46" s="73">
        <f>IFERROR(up_RadSpec!$F$10*H10,".")*$B$46</f>
        <v>23.046994743542612</v>
      </c>
      <c r="I46" s="73">
        <f>IFERROR(up_RadSpec!$E$10*I10,".")*$B$46</f>
        <v>6.8519253257601082E-2</v>
      </c>
      <c r="J46" s="73">
        <f t="shared" si="12"/>
        <v>116.86551399680022</v>
      </c>
      <c r="K46" s="72">
        <f>IFERROR(K10/$B46,0)</f>
        <v>0.26666666666666666</v>
      </c>
      <c r="L46" s="72">
        <f>IFERROR(L10/$B46,0)</f>
        <v>6.8223610179066441</v>
      </c>
      <c r="M46" s="72">
        <f>IFERROR(M10/$B46,0)</f>
        <v>364.86095238095231</v>
      </c>
      <c r="N46" s="72">
        <f t="shared" ref="N46:N47" si="57">IF(AND(K46&lt;&gt;0,L46&lt;&gt;0,M46&lt;&gt;0),1/((1/K46)+(1/L46)+(1/M46)),IF(AND(K46&lt;&gt;0,L46&lt;&gt;0,M46=0), 1/((1/K46)+(1/L46)),IF(AND(K46&lt;&gt;0,L46=0,M46&lt;&gt;0),1/((1/K46)+(1/M46)),IF(AND(K46=0,L46&lt;&gt;0,M46&lt;&gt;0),1/((1/L46)+(1/M46)),IF(AND(K46&lt;&gt;0,L46=0,M46=0),1/((1/K46)),IF(AND(K46=0,L46&lt;&gt;0,M46=0),1/((1/L46)),IF(AND(K46=0,L46=0,M46&lt;&gt;0),1/((1/M46)),IF(AND(K46=0,L46=0,M46=0),0))))))))</f>
        <v>0.25645512996638575</v>
      </c>
      <c r="O46" s="73">
        <f>IFERROR(up_RadSpec!$G$10*O10,".")*$B$46</f>
        <v>93.75</v>
      </c>
      <c r="P46" s="73">
        <f>IFERROR(up_RadSpec!$F$10*P10,".")*$B$46</f>
        <v>3.664420562673615</v>
      </c>
      <c r="Q46" s="73">
        <f>IFERROR(up_RadSpec!$E$10*Q10,".")*$B$46</f>
        <v>6.8519253257601082E-2</v>
      </c>
      <c r="R46" s="73">
        <f t="shared" si="15"/>
        <v>97.482939815931218</v>
      </c>
      <c r="S46" s="72">
        <f t="shared" ref="S46:W46" si="58">IFERROR(S10/$B46,0)</f>
        <v>364.86095238095231</v>
      </c>
      <c r="T46" s="72">
        <f t="shared" si="58"/>
        <v>568.55026455026427</v>
      </c>
      <c r="U46" s="72">
        <f t="shared" si="58"/>
        <v>406.01927972290622</v>
      </c>
      <c r="V46" s="72">
        <f t="shared" si="58"/>
        <v>371.35207496653277</v>
      </c>
      <c r="W46" s="72">
        <f t="shared" si="58"/>
        <v>955.7804925344193</v>
      </c>
      <c r="X46" s="73">
        <f>IFERROR(up_RadSpec!$E$10*X10,".")*$B46</f>
        <v>6.8519253257601082E-2</v>
      </c>
      <c r="Y46" s="73">
        <f>IFERROR(up_RadSpec!$K$10*Y10,".")*$B46</f>
        <v>4.3971486003573576E-2</v>
      </c>
      <c r="Z46" s="73">
        <f>IFERROR(up_RadSpec!$L$10*Z10,".")*$B46</f>
        <v>6.1573430742159867E-2</v>
      </c>
      <c r="AA46" s="73">
        <f>IFERROR(up_RadSpec!$M$10*AA10,".")*$B46</f>
        <v>6.7321557317952432E-2</v>
      </c>
      <c r="AB46" s="73">
        <f>IFERROR(up_RadSpec!$I$10*AB10,".")*$B46</f>
        <v>2.6156633448029605E-2</v>
      </c>
      <c r="AC46" s="72">
        <f t="shared" ref="AC46:AD46" si="59">IFERROR(AC10/$B46,0)</f>
        <v>2.1333333333333334E-3</v>
      </c>
      <c r="AD46" s="72">
        <f t="shared" si="59"/>
        <v>11.679999999999998</v>
      </c>
      <c r="AE46" s="72">
        <f t="shared" ref="AE46:AE47" si="60">IFERROR(IF(AND(AC46&lt;&gt;0,AD46&lt;&gt;0),1/((1/AC46)+(1/AD46)),IF(AND(AC46&lt;&gt;0,AD46=0),1/((1/AC46)),IF(AND(AC46=0,AD46&lt;&gt;0),1/((1/AD46)),IF(AND(AC46=0,AD46=0),0)))),0)</f>
        <v>2.1329437545653763E-3</v>
      </c>
      <c r="AF46" s="73">
        <f>IFERROR(up_RadSpec!$F$10*AF10,".")*$B$46</f>
        <v>11718.75</v>
      </c>
      <c r="AG46" s="73">
        <f>IFERROR(up_RadSpec!$H$10*AG10,".")*$B$46</f>
        <v>2.14041095890411</v>
      </c>
      <c r="AH46" s="73">
        <f t="shared" si="19"/>
        <v>11720.890410958904</v>
      </c>
    </row>
    <row r="47" spans="1:34" x14ac:dyDescent="0.25">
      <c r="A47" s="71" t="s">
        <v>289</v>
      </c>
      <c r="B47" s="61">
        <v>0.94399</v>
      </c>
      <c r="C47" s="72">
        <f>IFERROR(C6/$B$47,0)</f>
        <v>0.28248886817303853</v>
      </c>
      <c r="D47" s="72">
        <f>IFERROR(D6/$B$47,0)</f>
        <v>1.1491012900344657</v>
      </c>
      <c r="E47" s="72">
        <f>IFERROR(E6/$B$47,0)</f>
        <v>329.74503404765795</v>
      </c>
      <c r="F47" s="72">
        <f t="shared" si="30"/>
        <v>0.22659087162629607</v>
      </c>
      <c r="G47" s="73">
        <f>IFERROR(up_RadSpec!$G$6*G6,".")*$B$47</f>
        <v>88.499062499999994</v>
      </c>
      <c r="H47" s="73">
        <f>IFERROR(up_RadSpec!$F$6*H6,".")*$B$47</f>
        <v>21.75613256795679</v>
      </c>
      <c r="I47" s="73">
        <f>IFERROR(up_RadSpec!$E$6*I6,".")*$B$47</f>
        <v>7.5816153144513343E-2</v>
      </c>
      <c r="J47" s="73">
        <f t="shared" si="12"/>
        <v>110.33101122110129</v>
      </c>
      <c r="K47" s="72">
        <f>IFERROR(K6/$B$47,0)</f>
        <v>0.28248886817303853</v>
      </c>
      <c r="L47" s="72">
        <f>IFERROR(L6/$B$47,0)</f>
        <v>7.227153908311152</v>
      </c>
      <c r="M47" s="72">
        <f>IFERROR(M6/$B$47,0)</f>
        <v>329.74503404765795</v>
      </c>
      <c r="N47" s="72">
        <f t="shared" si="57"/>
        <v>0.27163857981199796</v>
      </c>
      <c r="O47" s="73">
        <f>IFERROR(up_RadSpec!$G$6*O6,".")*$B$47</f>
        <v>88.499062499999994</v>
      </c>
      <c r="P47" s="73">
        <f>IFERROR(up_RadSpec!$F$6*P6,".")*$B$47</f>
        <v>3.4591763669582658</v>
      </c>
      <c r="Q47" s="73">
        <f>IFERROR(up_RadSpec!$E$6*Q6,".")*$B$47</f>
        <v>7.5816153144513343E-2</v>
      </c>
      <c r="R47" s="73">
        <f t="shared" si="15"/>
        <v>92.03405502010277</v>
      </c>
      <c r="S47" s="72">
        <f t="shared" ref="S47:W47" si="61">IFERROR(S6/$B$47,0)</f>
        <v>329.74503404765795</v>
      </c>
      <c r="T47" s="72">
        <f t="shared" si="61"/>
        <v>615.57919150938551</v>
      </c>
      <c r="U47" s="72">
        <f t="shared" si="61"/>
        <v>435.00623607103006</v>
      </c>
      <c r="V47" s="72">
        <f t="shared" si="61"/>
        <v>359.7338797923548</v>
      </c>
      <c r="W47" s="72">
        <f t="shared" si="61"/>
        <v>1034.0219311359547</v>
      </c>
      <c r="X47" s="73">
        <f>IFERROR(up_RadSpec!$E$6*X6,".")*$B47</f>
        <v>7.5816153144513343E-2</v>
      </c>
      <c r="Y47" s="73">
        <f>IFERROR(up_RadSpec!$K$6*Y6,".")*$B47</f>
        <v>4.0612158995661625E-2</v>
      </c>
      <c r="Z47" s="73">
        <f>IFERROR(up_RadSpec!$L$6*Z6,".")*$B47</f>
        <v>5.7470440483335675E-2</v>
      </c>
      <c r="AA47" s="73">
        <f>IFERROR(up_RadSpec!$M$6*AA6,".")*$B47</f>
        <v>6.9495817337056134E-2</v>
      </c>
      <c r="AB47" s="73">
        <f>IFERROR(up_RadSpec!$I$6*AB6,".")*$B47</f>
        <v>2.4177436906522409E-2</v>
      </c>
      <c r="AC47" s="72">
        <f t="shared" ref="AC47:AD47" si="62">IFERROR(AC6/$B$47,0)</f>
        <v>2.2599109453843086E-3</v>
      </c>
      <c r="AD47" s="72">
        <f t="shared" si="62"/>
        <v>12.373012425979086</v>
      </c>
      <c r="AE47" s="72">
        <f t="shared" si="60"/>
        <v>2.2594982516397169E-3</v>
      </c>
      <c r="AF47" s="73">
        <f>IFERROR(up_RadSpec!$F$6*AF6,".")*$B$47</f>
        <v>11062.3828125</v>
      </c>
      <c r="AG47" s="73">
        <f>IFERROR(up_RadSpec!$H$6*AG6,".")*$B$47</f>
        <v>2.020526541095891</v>
      </c>
      <c r="AH47" s="73">
        <f t="shared" si="19"/>
        <v>11064.403339041095</v>
      </c>
    </row>
    <row r="48" spans="1:34" x14ac:dyDescent="0.25">
      <c r="A48" s="67" t="s">
        <v>21</v>
      </c>
      <c r="B48" s="67" t="s">
        <v>274</v>
      </c>
      <c r="C48" s="68">
        <f>1/SUM(1/C49,1/C50,1/C51,1/C52,1/C53,1/C54,1/C55,1/C56,1/C57,1/C58,1/C59,1/C60,1/C61,1/C62)</f>
        <v>2.9629625158848413E-2</v>
      </c>
      <c r="D48" s="68">
        <f t="shared" ref="D48:F48" si="63">1/SUM(1/D49,1/D50,1/D51,1/D52,1/D53,1/D54,1/D55,1/D56,1/D57,1/D58,1/D59,1/D60,1/D61,1/D62)</f>
        <v>0.12052666256715863</v>
      </c>
      <c r="E48" s="68">
        <f>1/SUM(1/E49,1/E50,1/E52,1/E54,1/E55,1/E56,1/E57,1/E58,1/E59,1/E60,1/E61,1/E62)</f>
        <v>43.802442388897553</v>
      </c>
      <c r="F48" s="69">
        <f t="shared" si="63"/>
        <v>2.3770049695260472E-2</v>
      </c>
      <c r="G48" s="70">
        <f>SUM(G49:G62)</f>
        <v>843.75012731250001</v>
      </c>
      <c r="H48" s="70">
        <f>SUM(H49:H62)</f>
        <v>207.4229839897024</v>
      </c>
      <c r="I48" s="70">
        <f>SUM(I49:I62)</f>
        <v>0.57074442968359829</v>
      </c>
      <c r="J48" s="70">
        <f t="shared" si="12"/>
        <v>1051.743855731886</v>
      </c>
      <c r="K48" s="68">
        <f>1/SUM(1/K49,1/K50,1/K51,1/K52,1/K53,1/K54,1/K55,1/K56,1/K57,1/K58,1/K59,1/K60,1/K61,1/K62)</f>
        <v>2.9629625158848413E-2</v>
      </c>
      <c r="L48" s="68">
        <f t="shared" ref="L48" si="64">1/SUM(1/L49,1/L50,1/L51,1/L52,1/L53,1/L54,1/L55,1/L56,1/L57,1/L58,1/L59,1/L60,1/L61,1/L62)</f>
        <v>0.7580399987209252</v>
      </c>
      <c r="M48" s="68">
        <f>1/SUM(1/M49,1/M50,1/M52,1/M54,1/M55,1/M56,1/M57,1/M58,1/M59,1/M60,1/M61,1/M62)</f>
        <v>43.802442388897553</v>
      </c>
      <c r="N48" s="69">
        <f t="shared" ref="N48" si="65">1/SUM(1/N49,1/N50,1/N51,1/N52,1/N53,1/N54,1/N55,1/N56,1/N57,1/N58,1/N59,1/N60,1/N61,1/N62)</f>
        <v>2.8496506165018306E-2</v>
      </c>
      <c r="O48" s="70">
        <f>SUM(O49:O62)</f>
        <v>843.75012731250001</v>
      </c>
      <c r="P48" s="70">
        <f>SUM(P49:P62)</f>
        <v>32.979790040345662</v>
      </c>
      <c r="Q48" s="70">
        <f>SUM(Q49:Q62)</f>
        <v>0.57074442968359829</v>
      </c>
      <c r="R48" s="70">
        <f t="shared" si="15"/>
        <v>877.30066178252923</v>
      </c>
      <c r="S48" s="68">
        <f t="shared" ref="S48:W48" si="66">1/SUM(1/S49,1/S50,1/S52,1/S54,1/S55,1/S56,1/S57,1/S58,1/S59,1/S60,1/S61,1/S62)</f>
        <v>43.802442388897553</v>
      </c>
      <c r="T48" s="68">
        <f t="shared" si="66"/>
        <v>82.455408626347207</v>
      </c>
      <c r="U48" s="68">
        <f t="shared" si="66"/>
        <v>58.643576651387363</v>
      </c>
      <c r="V48" s="68">
        <f t="shared" si="66"/>
        <v>49.624213104330579</v>
      </c>
      <c r="W48" s="68">
        <f t="shared" si="66"/>
        <v>141.8212218507455</v>
      </c>
      <c r="X48" s="70">
        <f>+SUM(X49:X62)</f>
        <v>0.57074442968359829</v>
      </c>
      <c r="Y48" s="70">
        <f t="shared" ref="Y48:AB48" si="67">+SUM(Y49:Y62)</f>
        <v>0.30319417993899406</v>
      </c>
      <c r="Z48" s="70">
        <f t="shared" si="67"/>
        <v>0.42630414834032054</v>
      </c>
      <c r="AA48" s="70">
        <f t="shared" si="67"/>
        <v>0.50378632599049344</v>
      </c>
      <c r="AB48" s="70">
        <f t="shared" si="67"/>
        <v>0.17627827255860429</v>
      </c>
      <c r="AC48" s="68">
        <f t="shared" ref="AC48:AE48" si="68">1/SUM(1/AC49,1/AC50,1/AC51,1/AC52,1/AC53,1/AC54,1/AC55,1/AC56,1/AC57,1/AC58,1/AC59,1/AC60,1/AC61,1/AC62)</f>
        <v>2.3703700127078727E-4</v>
      </c>
      <c r="AD48" s="68">
        <f t="shared" si="68"/>
        <v>1.2977775819575603</v>
      </c>
      <c r="AE48" s="69">
        <f t="shared" si="68"/>
        <v>2.3699371474754572E-4</v>
      </c>
      <c r="AF48" s="70">
        <f>SUM(AF49:AF62)</f>
        <v>105468.7659140625</v>
      </c>
      <c r="AG48" s="70">
        <f>SUM(AG49:AG62)</f>
        <v>19.263701536815066</v>
      </c>
      <c r="AH48" s="70">
        <f t="shared" si="19"/>
        <v>105488.02961559931</v>
      </c>
    </row>
    <row r="49" spans="1:34" x14ac:dyDescent="0.25">
      <c r="A49" s="71" t="s">
        <v>290</v>
      </c>
      <c r="B49" s="61">
        <v>1</v>
      </c>
      <c r="C49" s="72">
        <f>IFERROR(C23/$B49,0)</f>
        <v>0.26666666666666666</v>
      </c>
      <c r="D49" s="72">
        <f>IFERROR(D23/$B49,0)</f>
        <v>1.0847401267796353</v>
      </c>
      <c r="E49" s="72">
        <f>IFERROR(E23/$B49,0)</f>
        <v>256.69543924089373</v>
      </c>
      <c r="F49" s="72">
        <f t="shared" si="30"/>
        <v>0.21386826831427985</v>
      </c>
      <c r="G49" s="73">
        <f>IFERROR(up_RadSpec!$G$23*G23,".")*$B$49</f>
        <v>93.75</v>
      </c>
      <c r="H49" s="73">
        <f>IFERROR(up_RadSpec!$F$23*H23,".")*$B$49</f>
        <v>23.046994743542612</v>
      </c>
      <c r="I49" s="73">
        <f>IFERROR(up_RadSpec!$E$23*I23,".")*$B$49</f>
        <v>9.739167970389595E-2</v>
      </c>
      <c r="J49" s="73">
        <f t="shared" si="12"/>
        <v>116.8943864232465</v>
      </c>
      <c r="K49" s="72">
        <f>IFERROR(K23/$B49,0)</f>
        <v>0.26666666666666666</v>
      </c>
      <c r="L49" s="72">
        <f>IFERROR(L23/$B49,0)</f>
        <v>6.8223610179066441</v>
      </c>
      <c r="M49" s="72">
        <f>IFERROR(M23/$B49,0)</f>
        <v>256.69543924089373</v>
      </c>
      <c r="N49" s="72">
        <f t="shared" ref="N49:N61" si="69">IF(AND(K49&lt;&gt;0,L49&lt;&gt;0,M49&lt;&gt;0),1/((1/K49)+(1/L49)+(1/M49)),IF(AND(K49&lt;&gt;0,L49&lt;&gt;0,M49=0), 1/((1/K49)+(1/L49)),IF(AND(K49&lt;&gt;0,L49=0,M49&lt;&gt;0),1/((1/K49)+(1/M49)),IF(AND(K49=0,L49&lt;&gt;0,M49&lt;&gt;0),1/((1/L49)+(1/M49)),IF(AND(K49&lt;&gt;0,L49=0,M49=0),1/((1/K49)),IF(AND(K49=0,L49&lt;&gt;0,M49=0),1/((1/L49)),IF(AND(K49=0,L49=0,M49&lt;&gt;0),1/((1/M49)),IF(AND(K49=0,L49=0,M49=0),0))))))))</f>
        <v>0.2563791957620421</v>
      </c>
      <c r="O49" s="73">
        <f>IFERROR(up_RadSpec!$G$23*O23,".")*$B$49</f>
        <v>93.75</v>
      </c>
      <c r="P49" s="73">
        <f>IFERROR(up_RadSpec!$F$23*P23,".")*$B$49</f>
        <v>3.664420562673615</v>
      </c>
      <c r="Q49" s="73">
        <f>IFERROR(up_RadSpec!$E$23*Q23,".")*$B$49</f>
        <v>9.739167970389595E-2</v>
      </c>
      <c r="R49" s="73">
        <f t="shared" si="15"/>
        <v>97.511812242377502</v>
      </c>
      <c r="S49" s="72">
        <f t="shared" ref="S49:W49" si="70">IFERROR(S23/$B49,0)</f>
        <v>256.69543924089373</v>
      </c>
      <c r="T49" s="72">
        <f t="shared" si="70"/>
        <v>456.92271105826433</v>
      </c>
      <c r="U49" s="72">
        <f t="shared" si="70"/>
        <v>323.10163076161149</v>
      </c>
      <c r="V49" s="72">
        <f t="shared" si="70"/>
        <v>264.40439560439557</v>
      </c>
      <c r="W49" s="72">
        <f t="shared" si="70"/>
        <v>719.26768377253802</v>
      </c>
      <c r="X49" s="73">
        <f>IFERROR(up_RadSpec!$E$23*X23,".")*$B$49</f>
        <v>9.739167970389595E-2</v>
      </c>
      <c r="Y49" s="73">
        <f>IFERROR(up_RadSpec!$K$23*Y23,".")*$B$49</f>
        <v>5.4713848523962175E-2</v>
      </c>
      <c r="Z49" s="73">
        <f>IFERROR(up_RadSpec!$L$23*Z23,".")*$B$49</f>
        <v>7.7375035034859735E-2</v>
      </c>
      <c r="AA49" s="73">
        <f>IFERROR(up_RadSpec!$M$23*AA23,".")*$B$49</f>
        <v>9.4552134592366027E-2</v>
      </c>
      <c r="AB49" s="73">
        <f>IFERROR(up_RadSpec!$I$23*AB23,".")*$B$49</f>
        <v>3.4757574355177102E-2</v>
      </c>
      <c r="AC49" s="72">
        <f t="shared" ref="AC49:AD49" si="71">IFERROR(AC23/$B49,0)</f>
        <v>2.1333333333333334E-3</v>
      </c>
      <c r="AD49" s="72">
        <f t="shared" si="71"/>
        <v>11.679999999999998</v>
      </c>
      <c r="AE49" s="72">
        <f t="shared" ref="AE49:AE62" si="72">IFERROR(IF(AND(AC49&lt;&gt;0,AD49&lt;&gt;0),1/((1/AC49)+(1/AD49)),IF(AND(AC49&lt;&gt;0,AD49=0),1/((1/AC49)),IF(AND(AC49=0,AD49&lt;&gt;0),1/((1/AD49)),IF(AND(AC49=0,AD49=0),0)))),0)</f>
        <v>2.1329437545653763E-3</v>
      </c>
      <c r="AF49" s="73">
        <f>IFERROR(up_RadSpec!$F$23*AF23,".")*$B$49</f>
        <v>11718.75</v>
      </c>
      <c r="AG49" s="73">
        <f>IFERROR(up_RadSpec!$H$23*AG23,".")*$B$49</f>
        <v>2.14041095890411</v>
      </c>
      <c r="AH49" s="73">
        <f t="shared" si="19"/>
        <v>11720.890410958904</v>
      </c>
    </row>
    <row r="50" spans="1:34" x14ac:dyDescent="0.25">
      <c r="A50" s="71" t="s">
        <v>291</v>
      </c>
      <c r="B50" s="61">
        <v>1</v>
      </c>
      <c r="C50" s="72">
        <f>IFERROR(C25/$B50,0)</f>
        <v>0.26666666666666666</v>
      </c>
      <c r="D50" s="72">
        <f>IFERROR(D25/$B50,0)</f>
        <v>1.0847401267796353</v>
      </c>
      <c r="E50" s="72">
        <f>IFERROR(E25/$B50,0)</f>
        <v>375.26104417670683</v>
      </c>
      <c r="F50" s="72">
        <f t="shared" si="30"/>
        <v>0.21392458202315554</v>
      </c>
      <c r="G50" s="73">
        <f>IFERROR(up_RadSpec!$G$25*G25,".")*$B$50</f>
        <v>93.75</v>
      </c>
      <c r="H50" s="73">
        <f>IFERROR(up_RadSpec!$F$25*H25,".")*$B$50</f>
        <v>23.046994743542612</v>
      </c>
      <c r="I50" s="73">
        <f>IFERROR(up_RadSpec!$E$25*I25,".")*$B$50</f>
        <v>6.6620291095890405E-2</v>
      </c>
      <c r="J50" s="73">
        <f t="shared" si="12"/>
        <v>116.8636150346385</v>
      </c>
      <c r="K50" s="72">
        <f>IFERROR(K25/$B50,0)</f>
        <v>0.26666666666666666</v>
      </c>
      <c r="L50" s="72">
        <f>IFERROR(L25/$B50,0)</f>
        <v>6.8223610179066441</v>
      </c>
      <c r="M50" s="72">
        <f>IFERROR(M25/$B50,0)</f>
        <v>375.26104417670683</v>
      </c>
      <c r="N50" s="72">
        <f t="shared" si="69"/>
        <v>0.25646012579515121</v>
      </c>
      <c r="O50" s="73">
        <f>IFERROR(up_RadSpec!$G$25*O25,".")*$B$50</f>
        <v>93.75</v>
      </c>
      <c r="P50" s="73">
        <f>IFERROR(up_RadSpec!$F$25*P25,".")*$B$50</f>
        <v>3.664420562673615</v>
      </c>
      <c r="Q50" s="73">
        <f>IFERROR(up_RadSpec!$E$25*Q25,".")*$B$50</f>
        <v>6.6620291095890405E-2</v>
      </c>
      <c r="R50" s="73">
        <f t="shared" si="15"/>
        <v>97.4810408537695</v>
      </c>
      <c r="S50" s="72">
        <f t="shared" ref="S50:W50" si="73">IFERROR(S25/$B50,0)</f>
        <v>375.26104417670683</v>
      </c>
      <c r="T50" s="72">
        <f t="shared" si="73"/>
        <v>672.01465872652273</v>
      </c>
      <c r="U50" s="72">
        <f t="shared" si="73"/>
        <v>482.03975799481424</v>
      </c>
      <c r="V50" s="72">
        <f t="shared" si="73"/>
        <v>430.4493698392003</v>
      </c>
      <c r="W50" s="72">
        <f t="shared" si="73"/>
        <v>1204.8484848484848</v>
      </c>
      <c r="X50" s="73">
        <f>IFERROR(up_RadSpec!$E$25*X25,".")*$B$50</f>
        <v>6.6620291095890405E-2</v>
      </c>
      <c r="Y50" s="73">
        <f>IFERROR(up_RadSpec!$K$25*Y25,".")*$B$50</f>
        <v>3.7201569452927338E-2</v>
      </c>
      <c r="Z50" s="73">
        <f>IFERROR(up_RadSpec!$L$25*Z25,".")*$B$50</f>
        <v>5.1862941978053502E-2</v>
      </c>
      <c r="AA50" s="73">
        <f>IFERROR(up_RadSpec!$M$25*AA25,".")*$B$50</f>
        <v>5.8078839816490056E-2</v>
      </c>
      <c r="AB50" s="73">
        <f>IFERROR(up_RadSpec!$I$25*AB25,".")*$B$50</f>
        <v>2.0749496981891352E-2</v>
      </c>
      <c r="AC50" s="72">
        <f t="shared" ref="AC50:AD50" si="74">IFERROR(AC25/$B50,0)</f>
        <v>2.1333333333333334E-3</v>
      </c>
      <c r="AD50" s="72">
        <f t="shared" si="74"/>
        <v>11.679999999999998</v>
      </c>
      <c r="AE50" s="72">
        <f t="shared" si="72"/>
        <v>2.1329437545653763E-3</v>
      </c>
      <c r="AF50" s="73">
        <f>IFERROR(up_RadSpec!$F$25*AF$25,".")*$B$50</f>
        <v>11718.75</v>
      </c>
      <c r="AG50" s="73">
        <f>IFERROR(up_RadSpec!$H$25*AG25,".")*$B$50</f>
        <v>2.14041095890411</v>
      </c>
      <c r="AH50" s="73">
        <f t="shared" si="19"/>
        <v>11720.890410958904</v>
      </c>
    </row>
    <row r="51" spans="1:34" x14ac:dyDescent="0.25">
      <c r="A51" s="71" t="s">
        <v>292</v>
      </c>
      <c r="B51" s="61">
        <v>1</v>
      </c>
      <c r="C51" s="72">
        <f>IFERROR(C21/$B51,0)</f>
        <v>0.26666666666666666</v>
      </c>
      <c r="D51" s="72">
        <f>IFERROR(D21/$B51,0)</f>
        <v>1.0847401267796353</v>
      </c>
      <c r="E51" s="72">
        <f>IFERROR(E21/$B51,0)</f>
        <v>0</v>
      </c>
      <c r="F51" s="72">
        <f t="shared" si="30"/>
        <v>0.21404660329569122</v>
      </c>
      <c r="G51" s="73">
        <f>IFERROR(up_RadSpec!$G$21*G21,".")*$B$51</f>
        <v>93.75</v>
      </c>
      <c r="H51" s="73">
        <f>IFERROR(up_RadSpec!$F$21*H21,".")*$B$51</f>
        <v>23.046994743542612</v>
      </c>
      <c r="I51" s="73">
        <f>IFERROR(up_RadSpec!$E$21*I21,".")*$B$51</f>
        <v>0</v>
      </c>
      <c r="J51" s="73">
        <f t="shared" si="12"/>
        <v>116.79699474354261</v>
      </c>
      <c r="K51" s="72">
        <f>IFERROR(K21/$B51,0)</f>
        <v>0.26666666666666666</v>
      </c>
      <c r="L51" s="72">
        <f>IFERROR(L21/$B51,0)</f>
        <v>6.8223610179066441</v>
      </c>
      <c r="M51" s="72">
        <f>IFERROR(M21/$B51,0)</f>
        <v>0</v>
      </c>
      <c r="N51" s="72">
        <f t="shared" si="69"/>
        <v>0.25663551510749605</v>
      </c>
      <c r="O51" s="73">
        <f>IFERROR(up_RadSpec!$G$21*O21,".")*$B$51</f>
        <v>93.75</v>
      </c>
      <c r="P51" s="73">
        <f>IFERROR(up_RadSpec!$F$21*P21,".")*$B$51</f>
        <v>3.664420562673615</v>
      </c>
      <c r="Q51" s="73">
        <f>IFERROR(up_RadSpec!$E$21*Q21,".")*$B$51</f>
        <v>0</v>
      </c>
      <c r="R51" s="73">
        <f t="shared" si="15"/>
        <v>97.414420562673612</v>
      </c>
      <c r="S51" s="72">
        <f t="shared" ref="S51:W51" si="75">IFERROR(S21/$B51,0)</f>
        <v>0</v>
      </c>
      <c r="T51" s="72">
        <f t="shared" si="75"/>
        <v>0</v>
      </c>
      <c r="U51" s="72">
        <f t="shared" si="75"/>
        <v>0</v>
      </c>
      <c r="V51" s="72">
        <f t="shared" si="75"/>
        <v>0</v>
      </c>
      <c r="W51" s="72">
        <f t="shared" si="75"/>
        <v>0</v>
      </c>
      <c r="X51" s="73">
        <f>IFERROR(up_RadSpec!$E$21*X21,".")*$B$51</f>
        <v>0</v>
      </c>
      <c r="Y51" s="73">
        <f>IFERROR(up_RadSpec!$K$21*Y21,".")*$B$51</f>
        <v>0</v>
      </c>
      <c r="Z51" s="73">
        <f>IFERROR(up_RadSpec!$L$21*Z21,".")*$B$51</f>
        <v>0</v>
      </c>
      <c r="AA51" s="73">
        <f>IFERROR(up_RadSpec!$M$21*AA21,".")*$B$51</f>
        <v>0</v>
      </c>
      <c r="AB51" s="73">
        <f>IFERROR(up_RadSpec!$I$21*AB21,".")*$B$51</f>
        <v>0</v>
      </c>
      <c r="AC51" s="72">
        <f t="shared" ref="AC51:AD51" si="76">IFERROR(AC21/$B51,0)</f>
        <v>2.1333333333333334E-3</v>
      </c>
      <c r="AD51" s="72">
        <f t="shared" si="76"/>
        <v>11.679999999999998</v>
      </c>
      <c r="AE51" s="72">
        <f t="shared" si="72"/>
        <v>2.1329437545653763E-3</v>
      </c>
      <c r="AF51" s="73">
        <f>IFERROR(up_RadSpec!$F$21*AF21,".")*$B$51</f>
        <v>11718.75</v>
      </c>
      <c r="AG51" s="73">
        <f>IFERROR(up_RadSpec!$H$21*AG21,".")*$B$51</f>
        <v>2.14041095890411</v>
      </c>
      <c r="AH51" s="73">
        <f t="shared" si="19"/>
        <v>11720.890410958904</v>
      </c>
    </row>
    <row r="52" spans="1:34" x14ac:dyDescent="0.25">
      <c r="A52" s="71" t="s">
        <v>293</v>
      </c>
      <c r="B52" s="61">
        <v>0.99980000000000002</v>
      </c>
      <c r="C52" s="72">
        <f>IFERROR(C17/$B52,0)</f>
        <v>0.26672001066880041</v>
      </c>
      <c r="D52" s="72">
        <f>IFERROR(D17/$B52,0)</f>
        <v>1.084957118203276</v>
      </c>
      <c r="E52" s="72">
        <f>IFERROR(E17/$B52,0)</f>
        <v>515.84342842594458</v>
      </c>
      <c r="F52" s="72">
        <f t="shared" si="30"/>
        <v>0.21400060495561879</v>
      </c>
      <c r="G52" s="73">
        <f>IFERROR(up_RadSpec!$G$17*G17,".")*$B$52</f>
        <v>93.731250000000003</v>
      </c>
      <c r="H52" s="73">
        <f>IFERROR(up_RadSpec!$F$17*H17,".")*$B$52</f>
        <v>23.042385344593903</v>
      </c>
      <c r="I52" s="73">
        <f>IFERROR(up_RadSpec!$E$17*I17,".")*$B$52</f>
        <v>4.8464318090249828E-2</v>
      </c>
      <c r="J52" s="73">
        <f t="shared" si="12"/>
        <v>116.82209966268417</v>
      </c>
      <c r="K52" s="72">
        <f>IFERROR(K17/$B52,0)</f>
        <v>0.26672001066880041</v>
      </c>
      <c r="L52" s="72">
        <f>IFERROR(L17/$B52,0)</f>
        <v>6.8237257630592554</v>
      </c>
      <c r="M52" s="72">
        <f>IFERROR(M17/$B52,0)</f>
        <v>515.84342842594458</v>
      </c>
      <c r="N52" s="72">
        <f t="shared" si="69"/>
        <v>0.25655918705362041</v>
      </c>
      <c r="O52" s="73">
        <f>IFERROR(up_RadSpec!$G$17*O17,".")*$B$52</f>
        <v>93.731250000000003</v>
      </c>
      <c r="P52" s="73">
        <f>IFERROR(up_RadSpec!$F$17*P17,".")*$B$52</f>
        <v>3.6636876785610806</v>
      </c>
      <c r="Q52" s="73">
        <f>IFERROR(up_RadSpec!$E$17*Q17,".")*$B$52</f>
        <v>4.8464318090249828E-2</v>
      </c>
      <c r="R52" s="73">
        <f t="shared" si="15"/>
        <v>97.443401996651332</v>
      </c>
      <c r="S52" s="72">
        <f t="shared" ref="S52:W52" si="77">IFERROR(S17/$B52,0)</f>
        <v>515.84342842594458</v>
      </c>
      <c r="T52" s="72">
        <f t="shared" si="77"/>
        <v>901.54427152480048</v>
      </c>
      <c r="U52" s="72">
        <f t="shared" si="77"/>
        <v>679.23646051036235</v>
      </c>
      <c r="V52" s="72">
        <f t="shared" si="77"/>
        <v>603.99843863645606</v>
      </c>
      <c r="W52" s="72">
        <f t="shared" si="77"/>
        <v>1727.4815295353983</v>
      </c>
      <c r="X52" s="73">
        <f>IFERROR(up_RadSpec!$E$17*X17,".")*$B$52</f>
        <v>4.8464318090249828E-2</v>
      </c>
      <c r="Y52" s="73">
        <f>IFERROR(up_RadSpec!$K$17*Y17,".")*$B$52</f>
        <v>2.7730196718700219E-2</v>
      </c>
      <c r="Z52" s="73">
        <f>IFERROR(up_RadSpec!$L$17*Z17,".")*$B$52</f>
        <v>3.680603361782963E-2</v>
      </c>
      <c r="AA52" s="73">
        <f>IFERROR(up_RadSpec!$M$17*AA17,".")*$B$52</f>
        <v>4.1390835473744322E-2</v>
      </c>
      <c r="AB52" s="73">
        <f>IFERROR(up_RadSpec!$I$17*AB17,".")*$B$52</f>
        <v>1.4471934763159921E-2</v>
      </c>
      <c r="AC52" s="72">
        <f t="shared" ref="AC52:AD52" si="78">IFERROR(AC17/$B52,0)</f>
        <v>2.1337600853504036E-3</v>
      </c>
      <c r="AD52" s="72">
        <f t="shared" si="78"/>
        <v>11.682336467293457</v>
      </c>
      <c r="AE52" s="72">
        <f t="shared" si="72"/>
        <v>2.1333704286511067E-3</v>
      </c>
      <c r="AF52" s="73">
        <f>IFERROR(up_RadSpec!$F$17*AF17,".")*$B$52</f>
        <v>11716.40625</v>
      </c>
      <c r="AG52" s="73">
        <f>IFERROR(up_RadSpec!$H$17*AG17,".")*$B$52</f>
        <v>2.1399828767123292</v>
      </c>
      <c r="AH52" s="73">
        <f t="shared" si="19"/>
        <v>11718.546232876712</v>
      </c>
    </row>
    <row r="53" spans="1:34" x14ac:dyDescent="0.25">
      <c r="A53" s="71" t="s">
        <v>294</v>
      </c>
      <c r="B53" s="61">
        <v>2.0000000000000001E-4</v>
      </c>
      <c r="C53" s="72">
        <f>IFERROR(C5/$B53,0)</f>
        <v>1333.3333333333333</v>
      </c>
      <c r="D53" s="72">
        <f>IFERROR(D5/$B53,0)</f>
        <v>5423.7006338981764</v>
      </c>
      <c r="E53" s="72">
        <f>IFERROR(E5/$B53,0)</f>
        <v>0</v>
      </c>
      <c r="F53" s="72">
        <f t="shared" si="30"/>
        <v>1070.2330164784562</v>
      </c>
      <c r="G53" s="73">
        <f>IFERROR(up_RadSpec!$G$5*G5,".")*$B$53</f>
        <v>1.8749999999999999E-2</v>
      </c>
      <c r="H53" s="73">
        <f>IFERROR(up_RadSpec!$F$5*H5,".")*$B$53</f>
        <v>4.609398948708523E-3</v>
      </c>
      <c r="I53" s="73">
        <f>IFERROR(up_RadSpec!$E$5*I5,".")*$B$53</f>
        <v>0</v>
      </c>
      <c r="J53" s="73">
        <f t="shared" si="12"/>
        <v>2.3359398948708521E-2</v>
      </c>
      <c r="K53" s="72">
        <f>IFERROR(K5/$B53,0)</f>
        <v>1333.3333333333333</v>
      </c>
      <c r="L53" s="72">
        <f>IFERROR(L5/$B53,0)</f>
        <v>34111.80508953322</v>
      </c>
      <c r="M53" s="72">
        <f>IFERROR(M5/$B53,0)</f>
        <v>0</v>
      </c>
      <c r="N53" s="72">
        <f t="shared" si="69"/>
        <v>1283.1775755374802</v>
      </c>
      <c r="O53" s="73">
        <f>IFERROR(up_RadSpec!$G$5*O5,".")*$B$53</f>
        <v>1.8749999999999999E-2</v>
      </c>
      <c r="P53" s="73">
        <f>IFERROR(up_RadSpec!$F$5*P5,".")*$B$53</f>
        <v>7.3288411253472302E-4</v>
      </c>
      <c r="Q53" s="73">
        <f>IFERROR(up_RadSpec!$E$5*Q5,".")*$B$53</f>
        <v>0</v>
      </c>
      <c r="R53" s="73">
        <f t="shared" si="15"/>
        <v>1.9482884112534724E-2</v>
      </c>
      <c r="S53" s="72">
        <f t="shared" ref="S53:W53" si="79">IFERROR(S5/$B53,0)</f>
        <v>0</v>
      </c>
      <c r="T53" s="72">
        <f t="shared" si="79"/>
        <v>0</v>
      </c>
      <c r="U53" s="72">
        <f t="shared" si="79"/>
        <v>0</v>
      </c>
      <c r="V53" s="72">
        <f t="shared" si="79"/>
        <v>0</v>
      </c>
      <c r="W53" s="72">
        <f t="shared" si="79"/>
        <v>0</v>
      </c>
      <c r="X53" s="73">
        <f>IFERROR(up_RadSpec!$E$5*X5,".")*$B$53</f>
        <v>0</v>
      </c>
      <c r="Y53" s="73">
        <f>IFERROR(up_RadSpec!$K$5*Y5,".")*$B$53</f>
        <v>0</v>
      </c>
      <c r="Z53" s="73">
        <f>IFERROR(up_RadSpec!$L$5*Z5,".")*$B$53</f>
        <v>0</v>
      </c>
      <c r="AA53" s="73">
        <f>IFERROR(up_RadSpec!$M$5*AA5,".")*$B$53</f>
        <v>0</v>
      </c>
      <c r="AB53" s="73">
        <f>IFERROR(up_RadSpec!$I$5*AB5,".")*$B$53</f>
        <v>0</v>
      </c>
      <c r="AC53" s="72">
        <f t="shared" ref="AC53:AD53" si="80">IFERROR(AC5/$B53,0)</f>
        <v>10.666666666666666</v>
      </c>
      <c r="AD53" s="72">
        <f t="shared" si="80"/>
        <v>58399.999999999985</v>
      </c>
      <c r="AE53" s="72">
        <f t="shared" si="72"/>
        <v>10.664718772826882</v>
      </c>
      <c r="AF53" s="73">
        <f>IFERROR(up_RadSpec!$F$5*AF5,".")*$B$53</f>
        <v>2.34375</v>
      </c>
      <c r="AG53" s="73">
        <f>IFERROR(up_RadSpec!$H$5*AG5,".")*$B$53</f>
        <v>4.28082191780822E-4</v>
      </c>
      <c r="AH53" s="73">
        <f t="shared" si="19"/>
        <v>2.3441780821917808</v>
      </c>
    </row>
    <row r="54" spans="1:34" x14ac:dyDescent="0.25">
      <c r="A54" s="71" t="s">
        <v>295</v>
      </c>
      <c r="B54" s="61">
        <v>0.99999979999999999</v>
      </c>
      <c r="C54" s="72">
        <f>IFERROR(C9/$B54,0)</f>
        <v>0.26666672000001068</v>
      </c>
      <c r="D54" s="72">
        <f>IFERROR(D9/$B54,0)</f>
        <v>1.0847403437277041</v>
      </c>
      <c r="E54" s="72">
        <f>IFERROR(E9/$B54,0)</f>
        <v>190.68270103938653</v>
      </c>
      <c r="F54" s="72">
        <f t="shared" si="30"/>
        <v>0.21380664219052586</v>
      </c>
      <c r="G54" s="73">
        <f>IFERROR(up_RadSpec!$G$9*G9,".")*$B$54</f>
        <v>93.749981250000005</v>
      </c>
      <c r="H54" s="73">
        <f>IFERROR(up_RadSpec!$F$9*H9,".")*$B$54</f>
        <v>23.046990134143662</v>
      </c>
      <c r="I54" s="73">
        <f>IFERROR(up_RadSpec!$E$9*I9,".")*$B$54</f>
        <v>0.1311078554254175</v>
      </c>
      <c r="J54" s="73">
        <f t="shared" si="12"/>
        <v>116.92807923956907</v>
      </c>
      <c r="K54" s="72">
        <f>IFERROR(K9/$B54,0)</f>
        <v>0.26666672000001068</v>
      </c>
      <c r="L54" s="72">
        <f>IFERROR(L9/$B54,0)</f>
        <v>6.8223623823791204</v>
      </c>
      <c r="M54" s="72">
        <f>IFERROR(M9/$B54,0)</f>
        <v>190.68270103938653</v>
      </c>
      <c r="N54" s="72">
        <f t="shared" si="69"/>
        <v>0.25629063062866186</v>
      </c>
      <c r="O54" s="73">
        <f>IFERROR(up_RadSpec!$G$9*O9,".")*$B$54</f>
        <v>93.749981250000005</v>
      </c>
      <c r="P54" s="73">
        <f>IFERROR(up_RadSpec!$F$9*P9,".")*$B$54</f>
        <v>3.6644198297895025</v>
      </c>
      <c r="Q54" s="73">
        <f>IFERROR(up_RadSpec!$E$9*Q9,".")*$B$54</f>
        <v>0.1311078554254175</v>
      </c>
      <c r="R54" s="73">
        <f t="shared" si="15"/>
        <v>97.545508935214926</v>
      </c>
      <c r="S54" s="72">
        <f t="shared" ref="S54:W54" si="81">IFERROR(S9/$B54,0)</f>
        <v>190.68270103938653</v>
      </c>
      <c r="T54" s="72">
        <f t="shared" si="81"/>
        <v>390.55007811001576</v>
      </c>
      <c r="U54" s="72">
        <f t="shared" si="81"/>
        <v>274.79867739946735</v>
      </c>
      <c r="V54" s="72">
        <f t="shared" si="81"/>
        <v>226.5212574254636</v>
      </c>
      <c r="W54" s="72">
        <f t="shared" si="81"/>
        <v>691.77334167716765</v>
      </c>
      <c r="X54" s="73">
        <f>IFERROR(up_RadSpec!$E$9*X9,".")*$B$54</f>
        <v>0.1311078554254175</v>
      </c>
      <c r="Y54" s="73">
        <f>IFERROR(up_RadSpec!$K$9*Y9,".")*$B$54</f>
        <v>6.4012277557290984E-2</v>
      </c>
      <c r="Z54" s="73">
        <f>IFERROR(up_RadSpec!$L$9*Z9,".")*$B$54</f>
        <v>9.0975692592792881E-2</v>
      </c>
      <c r="AA54" s="73">
        <f>IFERROR(up_RadSpec!$M$9*AA9,".")*$B$54</f>
        <v>0.11036491799550516</v>
      </c>
      <c r="AB54" s="73">
        <f>IFERROR(up_RadSpec!$I$9*AB9,".")*$B$54</f>
        <v>3.6139004633206635E-2</v>
      </c>
      <c r="AC54" s="72">
        <f t="shared" ref="AC54:AD54" si="82">IFERROR(AC9/$B54,0)</f>
        <v>2.1333337600000853E-3</v>
      </c>
      <c r="AD54" s="72">
        <f t="shared" si="82"/>
        <v>11.680002336000465</v>
      </c>
      <c r="AE54" s="72">
        <f t="shared" si="72"/>
        <v>2.1329441811542122E-3</v>
      </c>
      <c r="AF54" s="73">
        <f>IFERROR(up_RadSpec!$F$9*AF9,".")*$B$54</f>
        <v>11718.74765625</v>
      </c>
      <c r="AG54" s="73">
        <f>IFERROR(up_RadSpec!$H$9*AG9,".")*$B$54</f>
        <v>2.1404105308219181</v>
      </c>
      <c r="AH54" s="73">
        <f t="shared" si="19"/>
        <v>11720.888066780821</v>
      </c>
    </row>
    <row r="55" spans="1:34" x14ac:dyDescent="0.25">
      <c r="A55" s="71" t="s">
        <v>296</v>
      </c>
      <c r="B55" s="61">
        <v>1.9999999999999999E-7</v>
      </c>
      <c r="C55" s="72">
        <f>IFERROR(C24/$B55,0)</f>
        <v>1333333.3333333335</v>
      </c>
      <c r="D55" s="72">
        <f>IFERROR(D24/$B55,0)</f>
        <v>5423700.6338981763</v>
      </c>
      <c r="E55" s="72">
        <f>IFERROR(E24/$B55,0)</f>
        <v>1682536616.7712867</v>
      </c>
      <c r="F55" s="72">
        <f t="shared" si="30"/>
        <v>1069552.6921440042</v>
      </c>
      <c r="G55" s="73">
        <f>IFERROR(up_RadSpec!$G$24*G24,".")*$B$55</f>
        <v>1.8749999999999998E-5</v>
      </c>
      <c r="H55" s="73">
        <f>IFERROR(up_RadSpec!$F$24*H24,".")*$B$55</f>
        <v>4.6093989487085222E-6</v>
      </c>
      <c r="I55" s="73">
        <f>IFERROR(up_RadSpec!$E$24*I24,".")*$B$55</f>
        <v>1.4858517639856122E-8</v>
      </c>
      <c r="J55" s="73">
        <f t="shared" si="12"/>
        <v>2.3374257466348375E-5</v>
      </c>
      <c r="K55" s="72">
        <f>IFERROR(K24/$B55,0)</f>
        <v>1333333.3333333335</v>
      </c>
      <c r="L55" s="72">
        <f>IFERROR(L24/$B55,0)</f>
        <v>34111805.089533225</v>
      </c>
      <c r="M55" s="72">
        <f>IFERROR(M24/$B55,0)</f>
        <v>1682536616.7712867</v>
      </c>
      <c r="N55" s="72">
        <f t="shared" si="69"/>
        <v>1282199.7127662443</v>
      </c>
      <c r="O55" s="73">
        <f>IFERROR(up_RadSpec!$G$24*O24,".")*$B$55</f>
        <v>1.8749999999999998E-5</v>
      </c>
      <c r="P55" s="73">
        <f>IFERROR(up_RadSpec!$F$24*P24,".")*$B$55</f>
        <v>7.3288411253472298E-7</v>
      </c>
      <c r="Q55" s="73">
        <f>IFERROR(up_RadSpec!$E$24*Q24,".")*$B$55</f>
        <v>1.4858517639856122E-8</v>
      </c>
      <c r="R55" s="73">
        <f t="shared" si="15"/>
        <v>1.9497742630174579E-5</v>
      </c>
      <c r="S55" s="72">
        <f t="shared" ref="S55:W55" si="83">IFERROR(S24/$B55,0)</f>
        <v>1682536616.7712867</v>
      </c>
      <c r="T55" s="72">
        <f t="shared" si="83"/>
        <v>3050464062.162746</v>
      </c>
      <c r="U55" s="72">
        <f t="shared" si="83"/>
        <v>2153824742.7804551</v>
      </c>
      <c r="V55" s="72">
        <f t="shared" si="83"/>
        <v>1798583307.668617</v>
      </c>
      <c r="W55" s="72">
        <f t="shared" si="83"/>
        <v>5069890109.8901081</v>
      </c>
      <c r="X55" s="73">
        <f>IFERROR(up_RadSpec!$E$24*X24,".")*$B$55</f>
        <v>1.4858517639856122E-8</v>
      </c>
      <c r="Y55" s="73">
        <f>IFERROR(up_RadSpec!$K$24*Y24,".")*$B$55</f>
        <v>8.1954743575229245E-9</v>
      </c>
      <c r="Z55" s="73">
        <f>IFERROR(up_RadSpec!$L$24*Z24,".")*$B$55</f>
        <v>1.1607258243178382E-8</v>
      </c>
      <c r="AA55" s="73">
        <f>IFERROR(up_RadSpec!$M$24*AA24,".")*$B$55</f>
        <v>1.389982876712329E-8</v>
      </c>
      <c r="AB55" s="73">
        <f>IFERROR(up_RadSpec!$I$24*AB24,".")*$B$55</f>
        <v>4.9310733483613691E-9</v>
      </c>
      <c r="AC55" s="72">
        <f t="shared" ref="AC55:AD55" si="84">IFERROR(AC24/$B55,0)</f>
        <v>10666.666666666668</v>
      </c>
      <c r="AD55" s="72">
        <f t="shared" si="84"/>
        <v>58399999.999999993</v>
      </c>
      <c r="AE55" s="72">
        <f t="shared" si="72"/>
        <v>10664.718772826882</v>
      </c>
      <c r="AF55" s="73">
        <f>IFERROR(up_RadSpec!$F$24*AF24,".")*$B$55</f>
        <v>2.3437499999999999E-3</v>
      </c>
      <c r="AG55" s="73">
        <f>IFERROR(up_RadSpec!$H$24*AG24,".")*$B$55</f>
        <v>4.2808219178082198E-7</v>
      </c>
      <c r="AH55" s="73">
        <f t="shared" si="19"/>
        <v>2.3441780821917809E-3</v>
      </c>
    </row>
    <row r="56" spans="1:34" x14ac:dyDescent="0.25">
      <c r="A56" s="71" t="s">
        <v>297</v>
      </c>
      <c r="B56" s="61">
        <v>0.99979000004200003</v>
      </c>
      <c r="C56" s="72">
        <f>IFERROR(C20/$B56,0)</f>
        <v>0.26672267841793207</v>
      </c>
      <c r="D56" s="72">
        <f>IFERROR(D20/$B56,0)</f>
        <v>1.0849679700077681</v>
      </c>
      <c r="E56" s="72">
        <f>IFERROR(E20/$B56,0)</f>
        <v>263.61104310006994</v>
      </c>
      <c r="F56" s="72">
        <f t="shared" si="30"/>
        <v>0.21391782926837746</v>
      </c>
      <c r="G56" s="73">
        <f>IFERROR(up_RadSpec!$G$20*G20,".")*$B$56</f>
        <v>93.730312503937498</v>
      </c>
      <c r="H56" s="73">
        <f>IFERROR(up_RadSpec!$F$20*H20,".")*$B$56</f>
        <v>23.042154875614443</v>
      </c>
      <c r="I56" s="73">
        <f>IFERROR(up_RadSpec!$E$20*I20,".")*$B$56</f>
        <v>9.4836694646778116E-2</v>
      </c>
      <c r="J56" s="73">
        <f t="shared" si="12"/>
        <v>116.86730407419871</v>
      </c>
      <c r="K56" s="72">
        <f>IFERROR(K20/$B56,0)</f>
        <v>0.26672267841793207</v>
      </c>
      <c r="L56" s="72">
        <f>IFERROR(L20/$B56,0)</f>
        <v>6.8237940143630604</v>
      </c>
      <c r="M56" s="72">
        <f>IFERROR(M20/$B56,0)</f>
        <v>263.61104310006994</v>
      </c>
      <c r="N56" s="72">
        <f t="shared" si="69"/>
        <v>0.25643971348734962</v>
      </c>
      <c r="O56" s="73">
        <f>IFERROR(up_RadSpec!$G$20*O20,".")*$B$56</f>
        <v>93.730312503937498</v>
      </c>
      <c r="P56" s="73">
        <f>IFERROR(up_RadSpec!$F$20*P20,".")*$B$56</f>
        <v>3.6636510345093591</v>
      </c>
      <c r="Q56" s="73">
        <f>IFERROR(up_RadSpec!$E$20*Q20,".")*$B$56</f>
        <v>9.4836694646778116E-2</v>
      </c>
      <c r="R56" s="73">
        <f t="shared" si="15"/>
        <v>97.488800233093627</v>
      </c>
      <c r="S56" s="72">
        <f t="shared" ref="S56:W56" si="85">IFERROR(S20/$B56,0)</f>
        <v>263.61104310006994</v>
      </c>
      <c r="T56" s="72">
        <f t="shared" si="85"/>
        <v>519.8659435233759</v>
      </c>
      <c r="U56" s="72">
        <f t="shared" si="85"/>
        <v>363.73938891939974</v>
      </c>
      <c r="V56" s="72">
        <f t="shared" si="85"/>
        <v>305.42361607073025</v>
      </c>
      <c r="W56" s="72">
        <f t="shared" si="85"/>
        <v>885.83167025919533</v>
      </c>
      <c r="X56" s="73">
        <f>IFERROR(up_RadSpec!$E$20*X20,".")*$B$56</f>
        <v>9.4836694646778116E-2</v>
      </c>
      <c r="Y56" s="73">
        <f>IFERROR(up_RadSpec!$K$20*Y20,".")*$B$56</f>
        <v>4.8089320547838266E-2</v>
      </c>
      <c r="Z56" s="73">
        <f>IFERROR(up_RadSpec!$L$20*Z20,".")*$B$56</f>
        <v>6.8730527299422334E-2</v>
      </c>
      <c r="AA56" s="73">
        <f>IFERROR(up_RadSpec!$M$20*AA20,".")*$B$56</f>
        <v>8.1853526330493337E-2</v>
      </c>
      <c r="AB56" s="73">
        <f>IFERROR(up_RadSpec!$I$20*AB20,".")*$B$56</f>
        <v>2.8222066154718731E-2</v>
      </c>
      <c r="AC56" s="72">
        <f t="shared" ref="AC56:AD56" si="86">IFERROR(AC20/$B56,0)</f>
        <v>2.1337814273434566E-3</v>
      </c>
      <c r="AD56" s="72">
        <f t="shared" si="86"/>
        <v>11.682453314705423</v>
      </c>
      <c r="AE56" s="72">
        <f t="shared" si="72"/>
        <v>2.1333917667467903E-3</v>
      </c>
      <c r="AF56" s="73">
        <f>IFERROR(up_RadSpec!$F$20*AF20,".")*$B$56</f>
        <v>11716.289062992188</v>
      </c>
      <c r="AG56" s="73">
        <f>IFERROR(up_RadSpec!$H$20*AG20,".")*$B$56</f>
        <v>2.1399614726926375</v>
      </c>
      <c r="AH56" s="73">
        <f t="shared" si="19"/>
        <v>11718.42902446488</v>
      </c>
    </row>
    <row r="57" spans="1:34" x14ac:dyDescent="0.25">
      <c r="A57" s="71" t="s">
        <v>298</v>
      </c>
      <c r="B57" s="61">
        <v>2.0999995799999999E-4</v>
      </c>
      <c r="C57" s="72">
        <f>IFERROR(C29/$B57,0)</f>
        <v>1269.8415238095747</v>
      </c>
      <c r="D57" s="72">
        <f>IFERROR(D29/$B57,0)</f>
        <v>5165.4302082271624</v>
      </c>
      <c r="E57" s="72">
        <f>IFERROR(E29/$B57,0)</f>
        <v>987770.16893056314</v>
      </c>
      <c r="F57" s="72">
        <f t="shared" si="30"/>
        <v>1018.2190537269821</v>
      </c>
      <c r="G57" s="73">
        <f>IFERROR(up_RadSpec!$G$29*G29,".")*$B$57</f>
        <v>1.96874960625E-2</v>
      </c>
      <c r="H57" s="73">
        <f>IFERROR(up_RadSpec!$F$29*H29,".")*$B$57</f>
        <v>4.8398679281701686E-3</v>
      </c>
      <c r="I57" s="73">
        <f>IFERROR(up_RadSpec!$E$29*I29,".")*$B$57</f>
        <v>2.5309531292149619E-5</v>
      </c>
      <c r="J57" s="73">
        <f t="shared" si="12"/>
        <v>2.4552673521962318E-2</v>
      </c>
      <c r="K57" s="72">
        <f>IFERROR(K29/$B57,0)</f>
        <v>1269.8415238095747</v>
      </c>
      <c r="L57" s="72">
        <f>IFERROR(L29/$B57,0)</f>
        <v>32487.439916091051</v>
      </c>
      <c r="M57" s="72">
        <f>IFERROR(M29/$B57,0)</f>
        <v>987770.16893056314</v>
      </c>
      <c r="N57" s="72">
        <f t="shared" si="69"/>
        <v>1220.5640380299421</v>
      </c>
      <c r="O57" s="73">
        <f>IFERROR(up_RadSpec!$G$29*O29,".")*$B$57</f>
        <v>1.96874960625E-2</v>
      </c>
      <c r="P57" s="73">
        <f>IFERROR(up_RadSpec!$F$29*P29,".")*$B$57</f>
        <v>7.695281642557955E-4</v>
      </c>
      <c r="Q57" s="73">
        <f>IFERROR(up_RadSpec!$E$29*Q29,".")*$B$57</f>
        <v>2.5309531292149619E-5</v>
      </c>
      <c r="R57" s="73">
        <f t="shared" si="15"/>
        <v>2.0482333758047946E-2</v>
      </c>
      <c r="S57" s="72">
        <f t="shared" ref="S57:W57" si="87">IFERROR(S29/$B57,0)</f>
        <v>987770.16893056314</v>
      </c>
      <c r="T57" s="72">
        <f t="shared" si="87"/>
        <v>1971061.3800101031</v>
      </c>
      <c r="U57" s="72">
        <f t="shared" si="87"/>
        <v>1404175.7441239124</v>
      </c>
      <c r="V57" s="72">
        <f t="shared" si="87"/>
        <v>1191103.5349240031</v>
      </c>
      <c r="W57" s="72">
        <f t="shared" si="87"/>
        <v>3539394.647272869</v>
      </c>
      <c r="X57" s="73">
        <f>IFERROR(up_RadSpec!$E$29*X29,".")*$B$57</f>
        <v>2.5309531292149619E-5</v>
      </c>
      <c r="Y57" s="73">
        <f>IFERROR(up_RadSpec!$K$29*Y29,".")*$B$57</f>
        <v>1.268352180888038E-5</v>
      </c>
      <c r="Z57" s="73">
        <f>IFERROR(up_RadSpec!$L$29*Z29,".")*$B$57</f>
        <v>1.7804039205646512E-5</v>
      </c>
      <c r="AA57" s="73">
        <f>IFERROR(up_RadSpec!$M$29*AA29,".")*$B$57</f>
        <v>2.0988939472499422E-5</v>
      </c>
      <c r="AB57" s="73">
        <f>IFERROR(up_RadSpec!$I$29*AB29,".")*$B$57</f>
        <v>7.0633547517123283E-6</v>
      </c>
      <c r="AC57" s="72">
        <f t="shared" ref="AC57:AD57" si="88">IFERROR(AC29/$B57,0)</f>
        <v>10.158732190476599</v>
      </c>
      <c r="AD57" s="72">
        <f t="shared" si="88"/>
        <v>55619.058742859364</v>
      </c>
      <c r="AE57" s="72">
        <f t="shared" si="72"/>
        <v>10.156877053115299</v>
      </c>
      <c r="AF57" s="73">
        <f>IFERROR(up_RadSpec!$F$29*AF29,".")*$B$57</f>
        <v>2.4609370078124999</v>
      </c>
      <c r="AG57" s="73">
        <f>IFERROR(up_RadSpec!$H$29*AG29,".")*$B$57</f>
        <v>4.494862114726028E-4</v>
      </c>
      <c r="AH57" s="73">
        <f t="shared" si="19"/>
        <v>2.4613864940239725</v>
      </c>
    </row>
    <row r="58" spans="1:34" x14ac:dyDescent="0.25">
      <c r="A58" s="71" t="s">
        <v>299</v>
      </c>
      <c r="B58" s="61">
        <v>1</v>
      </c>
      <c r="C58" s="72">
        <f>IFERROR(C16/$B58,0)</f>
        <v>0.26666666666666666</v>
      </c>
      <c r="D58" s="72">
        <f>IFERROR(D16/$B58,0)</f>
        <v>1.0847401267796353</v>
      </c>
      <c r="E58" s="72">
        <f>IFERROR(E16/$B58,0)</f>
        <v>5609605.4888507742</v>
      </c>
      <c r="F58" s="72">
        <f t="shared" si="30"/>
        <v>0.21404659512828147</v>
      </c>
      <c r="G58" s="73">
        <f>IFERROR(up_RadSpec!$G$16*G16,".")*$B$58</f>
        <v>93.75</v>
      </c>
      <c r="H58" s="73">
        <f>IFERROR(up_RadSpec!$F$16*H16,".")*$B$58</f>
        <v>23.046994743542612</v>
      </c>
      <c r="I58" s="73">
        <f>IFERROR(up_RadSpec!$E$16*I16,".")*$B$58</f>
        <v>4.4566413894324839E-6</v>
      </c>
      <c r="J58" s="73">
        <f t="shared" si="12"/>
        <v>116.796999200184</v>
      </c>
      <c r="K58" s="72">
        <f>IFERROR(K16/$B58,0)</f>
        <v>0.26666666666666666</v>
      </c>
      <c r="L58" s="72">
        <f>IFERROR(L16/$B58,0)</f>
        <v>6.8223610179066441</v>
      </c>
      <c r="M58" s="72">
        <f>IFERROR(M16/$B58,0)</f>
        <v>5609605.4888507742</v>
      </c>
      <c r="N58" s="72">
        <f t="shared" si="69"/>
        <v>0.25663550336660185</v>
      </c>
      <c r="O58" s="73">
        <f>IFERROR(up_RadSpec!$G$16*O16,".")*$B$58</f>
        <v>93.75</v>
      </c>
      <c r="P58" s="73">
        <f>IFERROR(up_RadSpec!$F$16*P16,".")*$B$58</f>
        <v>3.664420562673615</v>
      </c>
      <c r="Q58" s="73">
        <f>IFERROR(up_RadSpec!$E$16*Q16,".")*$B$58</f>
        <v>4.4566413894324839E-6</v>
      </c>
      <c r="R58" s="73">
        <f t="shared" si="15"/>
        <v>97.414425019315004</v>
      </c>
      <c r="S58" s="72">
        <f t="shared" ref="S58:W58" si="89">IFERROR(S16/$B58,0)</f>
        <v>5609605.4888507742</v>
      </c>
      <c r="T58" s="72">
        <f t="shared" si="89"/>
        <v>9990514.9051490538</v>
      </c>
      <c r="U58" s="72">
        <f t="shared" si="89"/>
        <v>6001701.2412117021</v>
      </c>
      <c r="V58" s="72">
        <f t="shared" si="89"/>
        <v>6032711.6212338628</v>
      </c>
      <c r="W58" s="72">
        <f t="shared" si="89"/>
        <v>233600000</v>
      </c>
      <c r="X58" s="73">
        <f>IFERROR(up_RadSpec!$E$16*X16,".")*$B$58</f>
        <v>4.4566413894324839E-6</v>
      </c>
      <c r="Y58" s="73">
        <f>IFERROR(up_RadSpec!$K$16*Y16,".")*$B$58</f>
        <v>2.5023735250237347E-6</v>
      </c>
      <c r="Z58" s="73">
        <f>IFERROR(up_RadSpec!$L$16*Z16,".")*$B$58</f>
        <v>4.1654855840429458E-6</v>
      </c>
      <c r="AA58" s="73">
        <f>IFERROR(up_RadSpec!$M$16*AA16,".")*$B$58</f>
        <v>4.1440734398782323E-6</v>
      </c>
      <c r="AB58" s="73">
        <f>IFERROR(up_RadSpec!$I$16*AB16,".")*$B$58</f>
        <v>1.0702054794520548E-7</v>
      </c>
      <c r="AC58" s="72">
        <f t="shared" ref="AC58:AD58" si="90">IFERROR(AC16/$B58,0)</f>
        <v>2.1333333333333334E-3</v>
      </c>
      <c r="AD58" s="72">
        <f t="shared" si="90"/>
        <v>11.679999999999998</v>
      </c>
      <c r="AE58" s="72">
        <f t="shared" si="72"/>
        <v>2.1329437545653763E-3</v>
      </c>
      <c r="AF58" s="73">
        <f>IFERROR(up_RadSpec!$F$16*AF16,".")*$B$58</f>
        <v>11718.75</v>
      </c>
      <c r="AG58" s="73">
        <f>IFERROR(up_RadSpec!$H$16*AG16,".")*$B$58</f>
        <v>2.14041095890411</v>
      </c>
      <c r="AH58" s="73">
        <f t="shared" si="19"/>
        <v>11720.890410958904</v>
      </c>
    </row>
    <row r="59" spans="1:34" x14ac:dyDescent="0.25">
      <c r="A59" s="71" t="s">
        <v>300</v>
      </c>
      <c r="B59" s="61">
        <v>1</v>
      </c>
      <c r="C59" s="72">
        <f>IFERROR(C7/$B59,0)</f>
        <v>0.26666666666666666</v>
      </c>
      <c r="D59" s="72">
        <f>IFERROR(D7/$B59,0)</f>
        <v>1.0847401267796353</v>
      </c>
      <c r="E59" s="72">
        <f>IFERROR(E7/$B59,0)</f>
        <v>673.51824817518218</v>
      </c>
      <c r="F59" s="72">
        <f t="shared" si="30"/>
        <v>0.21397860010104328</v>
      </c>
      <c r="G59" s="73">
        <f>IFERROR(up_RadSpec!$G$7*G7,".")*$B$59</f>
        <v>93.75</v>
      </c>
      <c r="H59" s="73">
        <f>IFERROR(up_RadSpec!$F$7*H7,".")*$B$59</f>
        <v>23.046994743542612</v>
      </c>
      <c r="I59" s="73">
        <f>IFERROR(up_RadSpec!$E$7*I7,".")*$B$59</f>
        <v>3.7118519160742172E-2</v>
      </c>
      <c r="J59" s="73">
        <f t="shared" si="12"/>
        <v>116.83411326270335</v>
      </c>
      <c r="K59" s="72">
        <f>IFERROR(K7/$B59,0)</f>
        <v>0.26666666666666666</v>
      </c>
      <c r="L59" s="72">
        <f>IFERROR(L7/$B59,0)</f>
        <v>6.8223610179066441</v>
      </c>
      <c r="M59" s="72">
        <f>IFERROR(M7/$B59,0)</f>
        <v>673.51824817518218</v>
      </c>
      <c r="N59" s="72">
        <f t="shared" si="69"/>
        <v>0.25653776467302786</v>
      </c>
      <c r="O59" s="73">
        <f>IFERROR(up_RadSpec!$G$7*O7,".")*$B$59</f>
        <v>93.75</v>
      </c>
      <c r="P59" s="73">
        <f>IFERROR(up_RadSpec!$F$7*P7,".")*$B$59</f>
        <v>3.664420562673615</v>
      </c>
      <c r="Q59" s="73">
        <f>IFERROR(up_RadSpec!$E$7*Q7,".")*$B$59</f>
        <v>3.7118519160742172E-2</v>
      </c>
      <c r="R59" s="73">
        <f t="shared" si="15"/>
        <v>97.451539081834355</v>
      </c>
      <c r="S59" s="72">
        <f t="shared" ref="S59:W59" si="91">IFERROR(S7/$B59,0)</f>
        <v>673.51824817518218</v>
      </c>
      <c r="T59" s="72">
        <f t="shared" si="91"/>
        <v>1071.4845938375352</v>
      </c>
      <c r="U59" s="72">
        <f t="shared" si="91"/>
        <v>785</v>
      </c>
      <c r="V59" s="72">
        <f t="shared" si="91"/>
        <v>722.12330430558893</v>
      </c>
      <c r="W59" s="72">
        <f t="shared" si="91"/>
        <v>1833.6440030557674</v>
      </c>
      <c r="X59" s="73">
        <f>IFERROR(up_RadSpec!$E$7*X7,".")*$B$59</f>
        <v>3.7118519160742172E-2</v>
      </c>
      <c r="Y59" s="73">
        <f>IFERROR(up_RadSpec!$K$7*Y7,".")*$B$59</f>
        <v>2.3332113353550132E-2</v>
      </c>
      <c r="Z59" s="73">
        <f>IFERROR(up_RadSpec!$L$7*Z7,".")*$B$59</f>
        <v>3.1847133757961783E-2</v>
      </c>
      <c r="AA59" s="73">
        <f>IFERROR(up_RadSpec!$M$7*AA7,".")*$B$59</f>
        <v>3.4620126301062391E-2</v>
      </c>
      <c r="AB59" s="73">
        <f>IFERROR(up_RadSpec!$I$7*AB7,".")*$B$59</f>
        <v>1.3634053261340538E-2</v>
      </c>
      <c r="AC59" s="72">
        <f t="shared" ref="AC59:AD59" si="92">IFERROR(AC7/$B59,0)</f>
        <v>2.1333333333333334E-3</v>
      </c>
      <c r="AD59" s="72">
        <f t="shared" si="92"/>
        <v>11.679999999999998</v>
      </c>
      <c r="AE59" s="72">
        <f t="shared" si="72"/>
        <v>2.1329437545653763E-3</v>
      </c>
      <c r="AF59" s="73">
        <f>IFERROR(up_RadSpec!$F$7*AF7,".")*$B$59</f>
        <v>11718.75</v>
      </c>
      <c r="AG59" s="73">
        <f>IFERROR(up_RadSpec!$H$7*AG7,".")*$B$59</f>
        <v>2.14041095890411</v>
      </c>
      <c r="AH59" s="73">
        <f t="shared" si="19"/>
        <v>11720.890410958904</v>
      </c>
    </row>
    <row r="60" spans="1:34" x14ac:dyDescent="0.25">
      <c r="A60" s="71" t="s">
        <v>301</v>
      </c>
      <c r="B60" s="61">
        <v>1.9000000000000001E-8</v>
      </c>
      <c r="C60" s="72">
        <f>IFERROR(C12/$B60,0)</f>
        <v>14035087.719298244</v>
      </c>
      <c r="D60" s="72">
        <f>IFERROR(D12/$B60,0)</f>
        <v>57091585.619980797</v>
      </c>
      <c r="E60" s="72">
        <f>IFERROR(E12/$B60,0)</f>
        <v>27512373386.295918</v>
      </c>
      <c r="F60" s="72">
        <f t="shared" si="30"/>
        <v>11260999.609486336</v>
      </c>
      <c r="G60" s="73">
        <f>IFERROR(up_RadSpec!$G$12*G12,".")*$B$60</f>
        <v>1.7812500000000001E-6</v>
      </c>
      <c r="H60" s="73">
        <f>IFERROR(up_RadSpec!$F$12*H12,".")*$B$60</f>
        <v>4.3789290012730968E-7</v>
      </c>
      <c r="I60" s="73">
        <f>IFERROR(up_RadSpec!$E$12*I12,".")*$B$60</f>
        <v>9.0868205548753742E-10</v>
      </c>
      <c r="J60" s="73">
        <f t="shared" si="12"/>
        <v>2.2200515821827974E-6</v>
      </c>
      <c r="K60" s="72">
        <f>IFERROR(K12/$B60,0)</f>
        <v>14035087.719298244</v>
      </c>
      <c r="L60" s="72">
        <f>IFERROR(L12/$B60,0)</f>
        <v>359071632.5214023</v>
      </c>
      <c r="M60" s="72">
        <f>IFERROR(M12/$B60,0)</f>
        <v>27512373386.295918</v>
      </c>
      <c r="N60" s="72">
        <f t="shared" si="69"/>
        <v>13500504.334519856</v>
      </c>
      <c r="O60" s="73">
        <f>IFERROR(up_RadSpec!$G$12*O12,".")*$B$60</f>
        <v>1.7812500000000001E-6</v>
      </c>
      <c r="P60" s="73">
        <f>IFERROR(up_RadSpec!$F$12*P12,".")*$B$60</f>
        <v>6.9623990690798692E-8</v>
      </c>
      <c r="Q60" s="73">
        <f>IFERROR(up_RadSpec!$E$12*Q12,".")*$B$60</f>
        <v>9.0868205548753742E-10</v>
      </c>
      <c r="R60" s="73">
        <f t="shared" si="15"/>
        <v>1.8517826727462862E-6</v>
      </c>
      <c r="S60" s="72">
        <f t="shared" ref="S60:W60" si="93">IFERROR(S12/$B60,0)</f>
        <v>27512373386.295918</v>
      </c>
      <c r="T60" s="72">
        <f t="shared" si="93"/>
        <v>49358962407.790649</v>
      </c>
      <c r="U60" s="72">
        <f t="shared" si="93"/>
        <v>35789573332.203972</v>
      </c>
      <c r="V60" s="72">
        <f t="shared" si="93"/>
        <v>31607184877.245266</v>
      </c>
      <c r="W60" s="72">
        <f t="shared" si="93"/>
        <v>85205871822.413162</v>
      </c>
      <c r="X60" s="73">
        <f>IFERROR(up_RadSpec!$E$12*X12,".")*$B$60</f>
        <v>9.0868205548753742E-10</v>
      </c>
      <c r="Y60" s="73">
        <f>IFERROR(up_RadSpec!$K$12*Y12,".")*$B$60</f>
        <v>5.0649362912973405E-10</v>
      </c>
      <c r="Z60" s="73">
        <f>IFERROR(up_RadSpec!$L$12*Z12,".")*$B$60</f>
        <v>6.9852746686713487E-10</v>
      </c>
      <c r="AA60" s="73">
        <f>IFERROR(up_RadSpec!$M$12*AA12,".")*$B$60</f>
        <v>7.9095940043676836E-10</v>
      </c>
      <c r="AB60" s="73">
        <f>IFERROR(up_RadSpec!$I$12*AB12,".")*$B$60</f>
        <v>2.9340700899235235E-10</v>
      </c>
      <c r="AC60" s="72">
        <f t="shared" ref="AC60:AD60" si="94">IFERROR(AC12/$B60,0)</f>
        <v>112280.70175438597</v>
      </c>
      <c r="AD60" s="72">
        <f t="shared" si="94"/>
        <v>614736842.10526299</v>
      </c>
      <c r="AE60" s="72">
        <f t="shared" si="72"/>
        <v>112260.19760870401</v>
      </c>
      <c r="AF60" s="73">
        <f>IFERROR(up_RadSpec!$F$12*AF12,".")*$B$60</f>
        <v>2.2265625000000001E-4</v>
      </c>
      <c r="AG60" s="73">
        <f>IFERROR(up_RadSpec!$H$12*AG12,".")*$B$60</f>
        <v>4.0667808219178095E-8</v>
      </c>
      <c r="AH60" s="73">
        <f t="shared" si="19"/>
        <v>2.2269691780821919E-4</v>
      </c>
    </row>
    <row r="61" spans="1:34" x14ac:dyDescent="0.25">
      <c r="A61" s="71" t="s">
        <v>302</v>
      </c>
      <c r="B61" s="61">
        <v>1</v>
      </c>
      <c r="C61" s="72">
        <f>IFERROR(C18/$B61,0)</f>
        <v>0.26666666666666666</v>
      </c>
      <c r="D61" s="72">
        <f>IFERROR(D18/$B61,0)</f>
        <v>1.0847401267796353</v>
      </c>
      <c r="E61" s="72">
        <f>IFERROR(E18/$B61,0)</f>
        <v>262.67343653250776</v>
      </c>
      <c r="F61" s="72">
        <f t="shared" si="30"/>
        <v>0.21387232360829067</v>
      </c>
      <c r="G61" s="73">
        <f>IFERROR(up_RadSpec!$G$18*G18,".")*$B$61</f>
        <v>93.75</v>
      </c>
      <c r="H61" s="73">
        <f>IFERROR(up_RadSpec!$F$18*H18,".")*$B$61</f>
        <v>23.046994743542612</v>
      </c>
      <c r="I61" s="73">
        <f>IFERROR(up_RadSpec!$E$18*I18,".")*$B$61</f>
        <v>9.517521196668878E-2</v>
      </c>
      <c r="J61" s="73">
        <f t="shared" si="12"/>
        <v>116.8921699555093</v>
      </c>
      <c r="K61" s="72">
        <f>IFERROR(K18/$B61,0)</f>
        <v>0.26666666666666666</v>
      </c>
      <c r="L61" s="72">
        <f>IFERROR(L18/$B61,0)</f>
        <v>6.8223610179066441</v>
      </c>
      <c r="M61" s="72">
        <f>IFERROR(M18/$B61,0)</f>
        <v>262.67343653250776</v>
      </c>
      <c r="N61" s="72">
        <f t="shared" si="69"/>
        <v>0.2563850234573718</v>
      </c>
      <c r="O61" s="73">
        <f>IFERROR(up_RadSpec!$G$18*O18,".")*$B$61</f>
        <v>93.75</v>
      </c>
      <c r="P61" s="73">
        <f>IFERROR(up_RadSpec!$F$18*P18,".")*$B$61</f>
        <v>3.664420562673615</v>
      </c>
      <c r="Q61" s="73">
        <f>IFERROR(up_RadSpec!$E$18*Q18,".")*$B$61</f>
        <v>9.517521196668878E-2</v>
      </c>
      <c r="R61" s="73">
        <f t="shared" si="15"/>
        <v>97.509595774640303</v>
      </c>
      <c r="S61" s="72">
        <f t="shared" ref="S61:W61" si="95">IFERROR(S18/$B61,0)</f>
        <v>262.67343653250776</v>
      </c>
      <c r="T61" s="72">
        <f t="shared" si="95"/>
        <v>519.75448536355054</v>
      </c>
      <c r="U61" s="72">
        <f t="shared" si="95"/>
        <v>363.98176498605159</v>
      </c>
      <c r="V61" s="72">
        <f t="shared" si="95"/>
        <v>301.56546586386378</v>
      </c>
      <c r="W61" s="72">
        <f t="shared" si="95"/>
        <v>883.48717948717922</v>
      </c>
      <c r="X61" s="73">
        <f>IFERROR(up_RadSpec!$E$18*X18,".")*$B$61</f>
        <v>9.517521196668878E-2</v>
      </c>
      <c r="Y61" s="73">
        <f>IFERROR(up_RadSpec!$K$18*Y18,".")*$B$61</f>
        <v>4.8099633007521528E-2</v>
      </c>
      <c r="Z61" s="73">
        <f>IFERROR(up_RadSpec!$L$18*Z18,".")*$B$61</f>
        <v>6.8684759526230779E-2</v>
      </c>
      <c r="AA61" s="73">
        <f>IFERROR(up_RadSpec!$M$18*AA18,".")*$B$61</f>
        <v>8.2900739076289975E-2</v>
      </c>
      <c r="AB61" s="73">
        <f>IFERROR(up_RadSpec!$I$18*AB18,".")*$B$61</f>
        <v>2.8296958439749251E-2</v>
      </c>
      <c r="AC61" s="72">
        <f t="shared" ref="AC61:AD61" si="96">IFERROR(AC18/$B61,0)</f>
        <v>2.1333333333333334E-3</v>
      </c>
      <c r="AD61" s="72">
        <f t="shared" si="96"/>
        <v>11.679999999999998</v>
      </c>
      <c r="AE61" s="72">
        <f t="shared" si="72"/>
        <v>2.1329437545653763E-3</v>
      </c>
      <c r="AF61" s="73">
        <f>IFERROR(up_RadSpec!$F$18*AF18,".")*$B$61</f>
        <v>11718.75</v>
      </c>
      <c r="AG61" s="73">
        <f>IFERROR(up_RadSpec!$H$18*AG18,".")*$B$61</f>
        <v>2.14041095890411</v>
      </c>
      <c r="AH61" s="73">
        <f t="shared" si="19"/>
        <v>11720.890410958904</v>
      </c>
    </row>
    <row r="62" spans="1:34" x14ac:dyDescent="0.25">
      <c r="A62" s="71" t="s">
        <v>303</v>
      </c>
      <c r="B62" s="61">
        <v>1.339E-6</v>
      </c>
      <c r="C62" s="72">
        <f>IFERROR(C27/$B62,0)</f>
        <v>199153.59721184964</v>
      </c>
      <c r="D62" s="72">
        <f>IFERROR(D27/$B62,0)</f>
        <v>810112.11858075822</v>
      </c>
      <c r="E62" s="72">
        <f>IFERROR(E27/$B62,0)</f>
        <v>321940692.55932742</v>
      </c>
      <c r="F62" s="72">
        <f t="shared" ref="F62" si="97">IFERROR(SUM(C62:E62),0)</f>
        <v>322949958.27512002</v>
      </c>
      <c r="G62" s="73">
        <f>IFERROR(up_RadSpec!$G$27*G27,".")*$B$62</f>
        <v>1.2553124999999999E-4</v>
      </c>
      <c r="H62" s="73">
        <f>IFERROR(up_RadSpec!$F$27*H27,".")*$B$62</f>
        <v>3.085992596160356E-5</v>
      </c>
      <c r="I62" s="73">
        <f>IFERROR(up_RadSpec!$E$27*I27,".")*$B$62</f>
        <v>7.7654054233585229E-8</v>
      </c>
      <c r="J62" s="73">
        <f t="shared" si="12"/>
        <v>1.5646883001583714E-4</v>
      </c>
      <c r="K62" s="72">
        <f>IFERROR(K27/$B62,0)</f>
        <v>199153.59721184964</v>
      </c>
      <c r="L62" s="72">
        <f>IFERROR(L27/$B62,0)</f>
        <v>5095116.5182275157</v>
      </c>
      <c r="M62" s="72">
        <f>IFERROR(M27/$B62,0)</f>
        <v>321940692.55932742</v>
      </c>
      <c r="N62" s="72">
        <f t="shared" ref="N62" si="98">IFERROR(SUM(K62:M62),0)</f>
        <v>327234962.67476678</v>
      </c>
      <c r="O62" s="73">
        <f>IFERROR(up_RadSpec!$G$27*O27,".")*$B$62</f>
        <v>1.2553124999999999E-4</v>
      </c>
      <c r="P62" s="73">
        <f>IFERROR(up_RadSpec!$F$27*P27,".")*$B$62</f>
        <v>4.9066591334199706E-6</v>
      </c>
      <c r="Q62" s="73">
        <f>IFERROR(up_RadSpec!$E$27*Q27,".")*$B$62</f>
        <v>7.7654054233585229E-8</v>
      </c>
      <c r="R62" s="73">
        <f t="shared" si="15"/>
        <v>1.3051556318765354E-4</v>
      </c>
      <c r="S62" s="72">
        <f t="shared" ref="S62:W62" si="99">IFERROR(S27/$B62,0)</f>
        <v>321940692.55932742</v>
      </c>
      <c r="T62" s="72">
        <f t="shared" si="99"/>
        <v>954931016.86254513</v>
      </c>
      <c r="U62" s="72">
        <f t="shared" si="99"/>
        <v>585444520.71960163</v>
      </c>
      <c r="V62" s="72">
        <f t="shared" si="99"/>
        <v>425888271.68233305</v>
      </c>
      <c r="W62" s="72">
        <f t="shared" si="99"/>
        <v>2987007451.5814004</v>
      </c>
      <c r="X62" s="73">
        <f>IFERROR(up_RadSpec!$E$27*X27,".")*$B$62</f>
        <v>7.7654054233585229E-8</v>
      </c>
      <c r="Y62" s="73">
        <f>IFERROR(up_RadSpec!$K$27*Y27,".")*$B$62</f>
        <v>2.6179901541095882E-8</v>
      </c>
      <c r="Z62" s="73">
        <f>IFERROR(up_RadSpec!$L$27*Z27,".")*$B$62</f>
        <v>4.2702594550327581E-8</v>
      </c>
      <c r="AA62" s="73">
        <f>IFERROR(up_RadSpec!$M$27*AA27,".")*$B$62</f>
        <v>5.8700841657943836E-8</v>
      </c>
      <c r="AB62" s="73">
        <f>IFERROR(up_RadSpec!$I$27*AB27,".")*$B$62</f>
        <v>8.3695807276156417E-9</v>
      </c>
      <c r="AC62" s="72">
        <f t="shared" ref="AC62:AD62" si="100">IFERROR(AC27/$B62,0)</f>
        <v>1593.2287776947971</v>
      </c>
      <c r="AD62" s="72">
        <f t="shared" si="100"/>
        <v>8722927.5578790121</v>
      </c>
      <c r="AE62" s="72">
        <f t="shared" si="72"/>
        <v>1592.9378301459121</v>
      </c>
      <c r="AF62" s="73">
        <f>IFERROR(up_RadSpec!$F$27*AF27,".")*$B$62</f>
        <v>1.5691406250000001E-2</v>
      </c>
      <c r="AG62" s="73">
        <f>IFERROR(up_RadSpec!$H$27*AG27,".")*$B$62</f>
        <v>2.8660102739726035E-6</v>
      </c>
      <c r="AH62" s="73">
        <f t="shared" si="19"/>
        <v>1.5694272260273975E-2</v>
      </c>
    </row>
    <row r="63" spans="1:34" x14ac:dyDescent="0.25">
      <c r="A63" s="67" t="s">
        <v>23</v>
      </c>
      <c r="B63" s="67" t="s">
        <v>274</v>
      </c>
      <c r="C63" s="68">
        <f>1/SUM(1/C64,1/C65,1/C66,1/C67,1/C68,1/C69,1/C70,1/C71,1/C72,1/C73,1/C74,1/C75,1/C76)</f>
        <v>3.3333327675000961E-2</v>
      </c>
      <c r="D63" s="68">
        <f t="shared" ref="D63" si="101">1/SUM(1/D64,1/D65,1/D66,1/D67,1/D68,1/D69,1/D70,1/D71,1/D72,1/D73,1/D74,1/D75,1/D76)</f>
        <v>0.13559249283062874</v>
      </c>
      <c r="E63" s="68">
        <f>1/SUM(1/E64,1/E66,1/E68,1/E69,1/E70,1/E71,1/E72,1/E73,1/E74,1/E75,1/E76)</f>
        <v>52.814734890780741</v>
      </c>
      <c r="F63" s="69">
        <f>1/SUM(1/F64,1/F65,1/F66,1/F67,1/F68,1/F69,1/F70,1/F71,1/F72,1/F73,1/F74,1/F75,1/F76)</f>
        <v>2.6742273297206399E-2</v>
      </c>
      <c r="G63" s="70">
        <f>SUM(G64:G76)</f>
        <v>750.00012731250001</v>
      </c>
      <c r="H63" s="70">
        <f>SUM(H64:H76)</f>
        <v>184.37598924615975</v>
      </c>
      <c r="I63" s="70">
        <f>SUM(I64:I76)</f>
        <v>0.47335274997970234</v>
      </c>
      <c r="J63" s="70">
        <f t="shared" si="12"/>
        <v>934.84946930863941</v>
      </c>
      <c r="K63" s="68">
        <f>1/SUM(1/K64,1/K65,1/K66,1/K67,1/K68,1/K69,1/K70,1/K71,1/K72,1/K73,1/K74,1/K75,1/K76)</f>
        <v>3.3333327675000961E-2</v>
      </c>
      <c r="L63" s="68">
        <f t="shared" ref="L63" si="102">1/SUM(1/L64,1/L65,1/L66,1/L67,1/L68,1/L69,1/L70,1/L71,1/L72,1/L73,1/L74,1/L75,1/L76)</f>
        <v>0.85279498247638241</v>
      </c>
      <c r="M63" s="68">
        <f>1/SUM(1/M64,1/M66,1/M68,1/M69,1/M70,1/M71,1/M72,1/M73,1/M74,1/M75,1/M76)</f>
        <v>52.814734890780741</v>
      </c>
      <c r="N63" s="69">
        <f>1/SUM(1/N64,1/N65,1/N66,1/N67,1/N68,1/N69,1/N70,1/N71,1/N72,1/N73,1/N74,1/N75,1/N76)</f>
        <v>3.2059960865999451E-2</v>
      </c>
      <c r="O63" s="70">
        <f>SUM(O64:O76)</f>
        <v>750.00012731250001</v>
      </c>
      <c r="P63" s="70">
        <f>SUM(P64:P76)</f>
        <v>29.315369477672046</v>
      </c>
      <c r="Q63" s="70">
        <f>SUM(Q64:Q76)</f>
        <v>0.47335274997970234</v>
      </c>
      <c r="R63" s="70">
        <f t="shared" si="15"/>
        <v>779.78884954015166</v>
      </c>
      <c r="S63" s="68">
        <f t="shared" ref="S63:W63" si="103">1/SUM(1/S64,1/S66,1/S68,1/S69,1/S70,1/S71,1/S72,1/S73,1/S74,1/S75,1/S76)</f>
        <v>52.814734890780741</v>
      </c>
      <c r="T63" s="68">
        <f t="shared" si="103"/>
        <v>100.61158506040053</v>
      </c>
      <c r="U63" s="68">
        <f t="shared" si="103"/>
        <v>71.64779047288728</v>
      </c>
      <c r="V63" s="68">
        <f t="shared" si="103"/>
        <v>61.089714704894995</v>
      </c>
      <c r="W63" s="68">
        <f t="shared" si="103"/>
        <v>176.65260500668293</v>
      </c>
      <c r="X63" s="70">
        <f>+SUM(X64:X76)</f>
        <v>0.47335274997970234</v>
      </c>
      <c r="Y63" s="70">
        <f t="shared" ref="Y63:AB63" si="104">+SUM(Y64:Y76)</f>
        <v>0.24848033141503192</v>
      </c>
      <c r="Z63" s="70">
        <f t="shared" si="104"/>
        <v>0.34892911330546089</v>
      </c>
      <c r="AA63" s="70">
        <f t="shared" si="104"/>
        <v>0.40923419139812739</v>
      </c>
      <c r="AB63" s="70">
        <f t="shared" si="104"/>
        <v>0.14152069820342719</v>
      </c>
      <c r="AC63" s="68">
        <f t="shared" ref="AC63:AD63" si="105">1/SUM(1/AC64,1/AC65,1/AC66,1/AC67,1/AC68,1/AC69,1/AC70,1/AC71,1/AC72,1/AC73,1/AC74,1/AC75,1/AC76)</f>
        <v>2.6666662140000771E-4</v>
      </c>
      <c r="AD63" s="68">
        <f t="shared" si="105"/>
        <v>1.4599997521650421</v>
      </c>
      <c r="AE63" s="69">
        <f>1/SUM(1/AE64,1/AE65,1/AE66,1/AE67,1/AE68,1/AE69,1/AE70,1/AE71,1/AE72,1/AE73,1/AE74,1/AE75,1/AE76)</f>
        <v>2.6661792406227941E-4</v>
      </c>
      <c r="AF63" s="70">
        <f>SUM(AF64:AF76)</f>
        <v>93750.015914062504</v>
      </c>
      <c r="AG63" s="70">
        <f>SUM(AG64:AG76)</f>
        <v>17.123290577910961</v>
      </c>
      <c r="AH63" s="70">
        <f t="shared" si="19"/>
        <v>93767.139204640422</v>
      </c>
    </row>
    <row r="64" spans="1:34" x14ac:dyDescent="0.25">
      <c r="A64" s="71" t="s">
        <v>291</v>
      </c>
      <c r="B64" s="61">
        <v>1</v>
      </c>
      <c r="C64" s="72">
        <f>IFERROR(C25/$B50,0)</f>
        <v>0.26666666666666666</v>
      </c>
      <c r="D64" s="72">
        <f>IFERROR(D25/$B50,0)</f>
        <v>1.0847401267796353</v>
      </c>
      <c r="E64" s="72">
        <f>IFERROR(E25/$B50,0)</f>
        <v>375.26104417670683</v>
      </c>
      <c r="F64" s="72">
        <f t="shared" ref="F64:F76" si="106">IF(AND(C64&lt;&gt;0,D64&lt;&gt;0,E64&lt;&gt;0),1/((1/C64)+(1/D64)+(1/E64)),IF(AND(C64&lt;&gt;0,D64&lt;&gt;0,E64=0), 1/((1/C64)+(1/D64)),IF(AND(C64&lt;&gt;0,D64=0,E64&lt;&gt;0),1/((1/C64)+(1/E64)),IF(AND(C64=0,D64&lt;&gt;0,E64&lt;&gt;0),1/((1/D64)+(1/E64)),IF(AND(C64&lt;&gt;0,D64=0,E64=0),1/((1/C64)),IF(AND(C64=0,D64&lt;&gt;0,E64=0),1/((1/D64)),IF(AND(C64=0,D64=0,E64&lt;&gt;0),1/((1/E64)),IF(AND(C64=0,D64=0,E64=0),0))))))))</f>
        <v>0.21392458202315554</v>
      </c>
      <c r="G64" s="73">
        <f>IFERROR(up_RadSpec!$G$25*G25,".")*$B$64</f>
        <v>93.75</v>
      </c>
      <c r="H64" s="73">
        <f>IFERROR(up_RadSpec!$F$25*H25,".")*$B$64</f>
        <v>23.046994743542612</v>
      </c>
      <c r="I64" s="73">
        <f>IFERROR(up_RadSpec!$E$25*I25,".")*$B$64</f>
        <v>6.6620291095890405E-2</v>
      </c>
      <c r="J64" s="73">
        <f t="shared" si="12"/>
        <v>116.8636150346385</v>
      </c>
      <c r="K64" s="72">
        <f>IFERROR(K25/$B50,0)</f>
        <v>0.26666666666666666</v>
      </c>
      <c r="L64" s="72">
        <f>IFERROR(L25/$B50,0)</f>
        <v>6.8223610179066441</v>
      </c>
      <c r="M64" s="72">
        <f>IFERROR(M25/$B50,0)</f>
        <v>375.26104417670683</v>
      </c>
      <c r="N64" s="72">
        <f t="shared" ref="N64:N76" si="107">IF(AND(K64&lt;&gt;0,L64&lt;&gt;0,M64&lt;&gt;0),1/((1/K64)+(1/L64)+(1/M64)),IF(AND(K64&lt;&gt;0,L64&lt;&gt;0,M64=0), 1/((1/K64)+(1/L64)),IF(AND(K64&lt;&gt;0,L64=0,M64&lt;&gt;0),1/((1/K64)+(1/M64)),IF(AND(K64=0,L64&lt;&gt;0,M64&lt;&gt;0),1/((1/L64)+(1/M64)),IF(AND(K64&lt;&gt;0,L64=0,M64=0),1/((1/K64)),IF(AND(K64=0,L64&lt;&gt;0,M64=0),1/((1/L64)),IF(AND(K64=0,L64=0,M64&lt;&gt;0),1/((1/M64)),IF(AND(K64=0,L64=0,M64=0),0))))))))</f>
        <v>0.25646012579515121</v>
      </c>
      <c r="O64" s="73">
        <f>IFERROR(up_RadSpec!$G$25*O25,".")*$B$64</f>
        <v>93.75</v>
      </c>
      <c r="P64" s="73">
        <f>IFERROR(up_RadSpec!$F$25*P25,".")*$B$64</f>
        <v>3.664420562673615</v>
      </c>
      <c r="Q64" s="73">
        <f>IFERROR(up_RadSpec!$E$25*Q25,".")*$B$64</f>
        <v>6.6620291095890405E-2</v>
      </c>
      <c r="R64" s="73">
        <f t="shared" si="15"/>
        <v>97.4810408537695</v>
      </c>
      <c r="S64" s="72">
        <f t="shared" ref="S64:W64" si="108">IFERROR(S25/$B50,0)</f>
        <v>375.26104417670683</v>
      </c>
      <c r="T64" s="72">
        <f t="shared" si="108"/>
        <v>672.01465872652273</v>
      </c>
      <c r="U64" s="72">
        <f t="shared" si="108"/>
        <v>482.03975799481424</v>
      </c>
      <c r="V64" s="72">
        <f t="shared" si="108"/>
        <v>430.4493698392003</v>
      </c>
      <c r="W64" s="72">
        <f t="shared" si="108"/>
        <v>1204.8484848484848</v>
      </c>
      <c r="X64" s="73">
        <f>IFERROR(up_RadSpec!$E$25*X25,".")*$B$64</f>
        <v>6.6620291095890405E-2</v>
      </c>
      <c r="Y64" s="73">
        <f>IFERROR(up_RadSpec!$K$25*Y25,".")*$B$64</f>
        <v>3.7201569452927338E-2</v>
      </c>
      <c r="Z64" s="73">
        <f>IFERROR(up_RadSpec!$L$25*Z25,".")*$B$64</f>
        <v>5.1862941978053502E-2</v>
      </c>
      <c r="AA64" s="73">
        <f>IFERROR(up_RadSpec!$M$25*AA25,".")*$B$64</f>
        <v>5.8078839816490056E-2</v>
      </c>
      <c r="AB64" s="73">
        <f>IFERROR(up_RadSpec!$I$25*AB25,".")*$B$64</f>
        <v>2.0749496981891352E-2</v>
      </c>
      <c r="AC64" s="72">
        <f t="shared" ref="AC64:AD64" si="109">IFERROR(AC25/$B50,0)</f>
        <v>2.1333333333333334E-3</v>
      </c>
      <c r="AD64" s="72">
        <f t="shared" si="109"/>
        <v>11.679999999999998</v>
      </c>
      <c r="AE64" s="72">
        <f t="shared" ref="AE64:AE76" si="110">IFERROR(IF(AND(AC64&lt;&gt;0,AD64&lt;&gt;0),1/((1/AC64)+(1/AD64)),IF(AND(AC64&lt;&gt;0,AD64=0),1/((1/AC64)),IF(AND(AC64=0,AD64&lt;&gt;0),1/((1/AD64)),IF(AND(AC64=0,AD64=0),0)))),0)</f>
        <v>2.1329437545653763E-3</v>
      </c>
      <c r="AF64" s="73">
        <f>IFERROR(up_RadSpec!$F$25*AF25,".")*$B$64</f>
        <v>11718.75</v>
      </c>
      <c r="AG64" s="73">
        <f>IFERROR(up_RadSpec!$H$25*AG25,".")*$B$64</f>
        <v>2.14041095890411</v>
      </c>
      <c r="AH64" s="73">
        <f t="shared" si="19"/>
        <v>11720.890410958904</v>
      </c>
    </row>
    <row r="65" spans="1:34" x14ac:dyDescent="0.25">
      <c r="A65" s="71" t="s">
        <v>292</v>
      </c>
      <c r="B65" s="61">
        <v>1</v>
      </c>
      <c r="C65" s="72">
        <f>IFERROR(C21/$B51,0)</f>
        <v>0.26666666666666666</v>
      </c>
      <c r="D65" s="72">
        <f>IFERROR(D21/$B51,0)</f>
        <v>1.0847401267796353</v>
      </c>
      <c r="E65" s="72">
        <f>IFERROR(E21/$B51,0)</f>
        <v>0</v>
      </c>
      <c r="F65" s="72">
        <f t="shared" si="106"/>
        <v>0.21404660329569122</v>
      </c>
      <c r="G65" s="73">
        <f>IFERROR(up_RadSpec!$G$21*G21,".")*$B$65</f>
        <v>93.75</v>
      </c>
      <c r="H65" s="73">
        <f>IFERROR(up_RadSpec!$F$21*H21,".")*$B$65</f>
        <v>23.046994743542612</v>
      </c>
      <c r="I65" s="73">
        <f>IFERROR(up_RadSpec!$E$21*I21,".")*$B$65</f>
        <v>0</v>
      </c>
      <c r="J65" s="73">
        <f t="shared" si="12"/>
        <v>116.79699474354261</v>
      </c>
      <c r="K65" s="72">
        <f>IFERROR(K21/$B51,0)</f>
        <v>0.26666666666666666</v>
      </c>
      <c r="L65" s="72">
        <f>IFERROR(L21/$B51,0)</f>
        <v>6.8223610179066441</v>
      </c>
      <c r="M65" s="72">
        <f>IFERROR(M21/$B51,0)</f>
        <v>0</v>
      </c>
      <c r="N65" s="72">
        <f t="shared" si="107"/>
        <v>0.25663551510749605</v>
      </c>
      <c r="O65" s="73">
        <f>IFERROR(up_RadSpec!$G$21*O21,".")*$B$65</f>
        <v>93.75</v>
      </c>
      <c r="P65" s="73">
        <f>IFERROR(up_RadSpec!$F$21*P21,".")*$B$65</f>
        <v>3.664420562673615</v>
      </c>
      <c r="Q65" s="73">
        <f>IFERROR(up_RadSpec!$E$21*Q21,".")*$B$65</f>
        <v>0</v>
      </c>
      <c r="R65" s="73">
        <f t="shared" si="15"/>
        <v>97.414420562673612</v>
      </c>
      <c r="S65" s="72">
        <f t="shared" ref="S65:W65" si="111">IFERROR(S21/$B51,0)</f>
        <v>0</v>
      </c>
      <c r="T65" s="72">
        <f t="shared" si="111"/>
        <v>0</v>
      </c>
      <c r="U65" s="72">
        <f t="shared" si="111"/>
        <v>0</v>
      </c>
      <c r="V65" s="72">
        <f t="shared" si="111"/>
        <v>0</v>
      </c>
      <c r="W65" s="72">
        <f t="shared" si="111"/>
        <v>0</v>
      </c>
      <c r="X65" s="73">
        <f>IFERROR(up_RadSpec!$E$21*X21,".")*$B$65</f>
        <v>0</v>
      </c>
      <c r="Y65" s="73">
        <f>IFERROR(up_RadSpec!$K$21*Y21,".")*$B$65</f>
        <v>0</v>
      </c>
      <c r="Z65" s="73">
        <f>IFERROR(up_RadSpec!$L$21*Z21,".")*$B$65</f>
        <v>0</v>
      </c>
      <c r="AA65" s="73">
        <f>IFERROR(up_RadSpec!$M$21*AA21,".")*$B$65</f>
        <v>0</v>
      </c>
      <c r="AB65" s="73">
        <f>IFERROR(up_RadSpec!$I$21*AB21,".")*$B$65</f>
        <v>0</v>
      </c>
      <c r="AC65" s="72">
        <f t="shared" ref="AC65:AD65" si="112">IFERROR(AC21/$B51,0)</f>
        <v>2.1333333333333334E-3</v>
      </c>
      <c r="AD65" s="72">
        <f t="shared" si="112"/>
        <v>11.679999999999998</v>
      </c>
      <c r="AE65" s="72">
        <f t="shared" si="110"/>
        <v>2.1329437545653763E-3</v>
      </c>
      <c r="AF65" s="73">
        <f>IFERROR(up_RadSpec!$F$21*AF21,".")*$B$65</f>
        <v>11718.75</v>
      </c>
      <c r="AG65" s="73">
        <f>IFERROR(up_RadSpec!$H$21*AG21,".")*$B$65</f>
        <v>2.14041095890411</v>
      </c>
      <c r="AH65" s="73">
        <f t="shared" si="19"/>
        <v>11720.890410958904</v>
      </c>
    </row>
    <row r="66" spans="1:34" x14ac:dyDescent="0.25">
      <c r="A66" s="71" t="s">
        <v>293</v>
      </c>
      <c r="B66" s="61">
        <v>0.99980000000000002</v>
      </c>
      <c r="C66" s="72">
        <f>IFERROR(C17/$B52,0)</f>
        <v>0.26672001066880041</v>
      </c>
      <c r="D66" s="72">
        <f>IFERROR(D17/$B52,0)</f>
        <v>1.084957118203276</v>
      </c>
      <c r="E66" s="72">
        <f>IFERROR(E17/$B52,0)</f>
        <v>515.84342842594458</v>
      </c>
      <c r="F66" s="72">
        <f t="shared" si="106"/>
        <v>0.21400060495561879</v>
      </c>
      <c r="G66" s="73">
        <f>IFERROR(up_RadSpec!$G$17*G17,".")*$B$66</f>
        <v>93.731250000000003</v>
      </c>
      <c r="H66" s="73">
        <f>IFERROR(up_RadSpec!$F$17*H17,".")*$B$66</f>
        <v>23.042385344593903</v>
      </c>
      <c r="I66" s="73">
        <f>IFERROR(up_RadSpec!$E$17*I17,".")*$B$66</f>
        <v>4.8464318090249828E-2</v>
      </c>
      <c r="J66" s="73">
        <f t="shared" si="12"/>
        <v>116.82209966268417</v>
      </c>
      <c r="K66" s="72">
        <f>IFERROR(K17/$B52,0)</f>
        <v>0.26672001066880041</v>
      </c>
      <c r="L66" s="72">
        <f>IFERROR(L17/$B52,0)</f>
        <v>6.8237257630592554</v>
      </c>
      <c r="M66" s="72">
        <f>IFERROR(M17/$B52,0)</f>
        <v>515.84342842594458</v>
      </c>
      <c r="N66" s="72">
        <f t="shared" si="107"/>
        <v>0.25655918705362041</v>
      </c>
      <c r="O66" s="73">
        <f>IFERROR(up_RadSpec!$G$17*O17,".")*$B$66</f>
        <v>93.731250000000003</v>
      </c>
      <c r="P66" s="73">
        <f>IFERROR(up_RadSpec!$F$17*P17,".")*$B$66</f>
        <v>3.6636876785610806</v>
      </c>
      <c r="Q66" s="73">
        <f>IFERROR(up_RadSpec!$E$17*Q17,".")*$B$66</f>
        <v>4.8464318090249828E-2</v>
      </c>
      <c r="R66" s="73">
        <f t="shared" si="15"/>
        <v>97.443401996651332</v>
      </c>
      <c r="S66" s="72">
        <f t="shared" ref="S66:W66" si="113">IFERROR(S17/$B52,0)</f>
        <v>515.84342842594458</v>
      </c>
      <c r="T66" s="72">
        <f t="shared" si="113"/>
        <v>901.54427152480048</v>
      </c>
      <c r="U66" s="72">
        <f t="shared" si="113"/>
        <v>679.23646051036235</v>
      </c>
      <c r="V66" s="72">
        <f t="shared" si="113"/>
        <v>603.99843863645606</v>
      </c>
      <c r="W66" s="72">
        <f t="shared" si="113"/>
        <v>1727.4815295353983</v>
      </c>
      <c r="X66" s="73">
        <f>IFERROR(up_RadSpec!$E$17*X17,".")*$B$66</f>
        <v>4.8464318090249828E-2</v>
      </c>
      <c r="Y66" s="73">
        <f>IFERROR(up_RadSpec!$K$17*Y17,".")*$B$66</f>
        <v>2.7730196718700219E-2</v>
      </c>
      <c r="Z66" s="73">
        <f>IFERROR(up_RadSpec!$L$17*Z17,".")*$B$66</f>
        <v>3.680603361782963E-2</v>
      </c>
      <c r="AA66" s="73">
        <f>IFERROR(up_RadSpec!$M$17*AA17,".")*$B$66</f>
        <v>4.1390835473744322E-2</v>
      </c>
      <c r="AB66" s="73">
        <f>IFERROR(up_RadSpec!$I$17*AB17,".")*$B$66</f>
        <v>1.4471934763159921E-2</v>
      </c>
      <c r="AC66" s="72">
        <f t="shared" ref="AC66:AD66" si="114">IFERROR(AC17/$B52,0)</f>
        <v>2.1337600853504036E-3</v>
      </c>
      <c r="AD66" s="72">
        <f t="shared" si="114"/>
        <v>11.682336467293457</v>
      </c>
      <c r="AE66" s="72">
        <f t="shared" si="110"/>
        <v>2.1333704286511067E-3</v>
      </c>
      <c r="AF66" s="73">
        <f>IFERROR(up_RadSpec!$F$17*AF17,".")*$B$66</f>
        <v>11716.40625</v>
      </c>
      <c r="AG66" s="73">
        <f>IFERROR(up_RadSpec!$H$17*AG17,".")*$B$66</f>
        <v>2.1399828767123292</v>
      </c>
      <c r="AH66" s="73">
        <f t="shared" si="19"/>
        <v>11718.546232876712</v>
      </c>
    </row>
    <row r="67" spans="1:34" x14ac:dyDescent="0.25">
      <c r="A67" s="71" t="s">
        <v>294</v>
      </c>
      <c r="B67" s="61">
        <v>2.0000000000000001E-4</v>
      </c>
      <c r="C67" s="72">
        <f>IFERROR(C5/$B53,0)</f>
        <v>1333.3333333333333</v>
      </c>
      <c r="D67" s="72">
        <f>IFERROR(D5/$B53,0)</f>
        <v>5423.7006338981764</v>
      </c>
      <c r="E67" s="72">
        <f>IFERROR(E5/$B53,0)</f>
        <v>0</v>
      </c>
      <c r="F67" s="72">
        <f t="shared" si="106"/>
        <v>1070.2330164784562</v>
      </c>
      <c r="G67" s="73">
        <f>IFERROR(up_RadSpec!$G$5*G5,".")*$B$67</f>
        <v>1.8749999999999999E-2</v>
      </c>
      <c r="H67" s="73">
        <f>IFERROR(up_RadSpec!$F$5*H5,".")*$B$67</f>
        <v>4.609398948708523E-3</v>
      </c>
      <c r="I67" s="73">
        <f>IFERROR(up_RadSpec!$E$5*I5,".")*$B$67</f>
        <v>0</v>
      </c>
      <c r="J67" s="73">
        <f t="shared" si="12"/>
        <v>2.3359398948708521E-2</v>
      </c>
      <c r="K67" s="72">
        <f>IFERROR(K5/$B53,0)</f>
        <v>1333.3333333333333</v>
      </c>
      <c r="L67" s="72">
        <f>IFERROR(L5/$B53,0)</f>
        <v>34111.80508953322</v>
      </c>
      <c r="M67" s="72">
        <f>IFERROR(M5/$B53,0)</f>
        <v>0</v>
      </c>
      <c r="N67" s="72">
        <f t="shared" si="107"/>
        <v>1283.1775755374802</v>
      </c>
      <c r="O67" s="73">
        <f>IFERROR(up_RadSpec!$G$5*O5,".")*$B$67</f>
        <v>1.8749999999999999E-2</v>
      </c>
      <c r="P67" s="73">
        <f>IFERROR(up_RadSpec!$F$5*P5,".")*$B$67</f>
        <v>7.3288411253472302E-4</v>
      </c>
      <c r="Q67" s="73">
        <f>IFERROR(up_RadSpec!$E$5*Q5,".")*$B$67</f>
        <v>0</v>
      </c>
      <c r="R67" s="73">
        <f t="shared" si="15"/>
        <v>1.9482884112534724E-2</v>
      </c>
      <c r="S67" s="72">
        <f t="shared" ref="S67:W67" si="115">IFERROR(S5/$B53,0)</f>
        <v>0</v>
      </c>
      <c r="T67" s="72">
        <f t="shared" si="115"/>
        <v>0</v>
      </c>
      <c r="U67" s="72">
        <f t="shared" si="115"/>
        <v>0</v>
      </c>
      <c r="V67" s="72">
        <f t="shared" si="115"/>
        <v>0</v>
      </c>
      <c r="W67" s="72">
        <f t="shared" si="115"/>
        <v>0</v>
      </c>
      <c r="X67" s="73">
        <f>IFERROR(up_RadSpec!$E$5*X5,".")*$B$67</f>
        <v>0</v>
      </c>
      <c r="Y67" s="73">
        <f>IFERROR(up_RadSpec!$K$5*Y5,".")*$B$67</f>
        <v>0</v>
      </c>
      <c r="Z67" s="73">
        <f>IFERROR(up_RadSpec!$L$5*Z5,".")*$B$67</f>
        <v>0</v>
      </c>
      <c r="AA67" s="73">
        <f>IFERROR(up_RadSpec!$M$5*AA5,".")*$B$67</f>
        <v>0</v>
      </c>
      <c r="AB67" s="73">
        <f>IFERROR(up_RadSpec!$I$5*AB5,".")*$B$67</f>
        <v>0</v>
      </c>
      <c r="AC67" s="72">
        <f t="shared" ref="AC67:AD67" si="116">IFERROR(AC5/$B53,0)</f>
        <v>10.666666666666666</v>
      </c>
      <c r="AD67" s="72">
        <f t="shared" si="116"/>
        <v>58399.999999999985</v>
      </c>
      <c r="AE67" s="72">
        <f t="shared" si="110"/>
        <v>10.664718772826882</v>
      </c>
      <c r="AF67" s="73">
        <f>IFERROR(up_RadSpec!$F$5*AF5,".")*$B$67</f>
        <v>2.34375</v>
      </c>
      <c r="AG67" s="73">
        <f>IFERROR(up_RadSpec!$H$5*AG5,".")*$B$67</f>
        <v>4.28082191780822E-4</v>
      </c>
      <c r="AH67" s="73">
        <f t="shared" si="19"/>
        <v>2.3441780821917808</v>
      </c>
    </row>
    <row r="68" spans="1:34" x14ac:dyDescent="0.25">
      <c r="A68" s="71" t="s">
        <v>295</v>
      </c>
      <c r="B68" s="61">
        <v>0.99999979999999999</v>
      </c>
      <c r="C68" s="72">
        <f>IFERROR(C9/$B54,0)</f>
        <v>0.26666672000001068</v>
      </c>
      <c r="D68" s="72">
        <f>IFERROR(D9/$B54,0)</f>
        <v>1.0847403437277041</v>
      </c>
      <c r="E68" s="72">
        <f>IFERROR(E9/$B54,0)</f>
        <v>190.68270103938653</v>
      </c>
      <c r="F68" s="72">
        <f t="shared" si="106"/>
        <v>0.21380664219052586</v>
      </c>
      <c r="G68" s="73">
        <f>IFERROR(up_RadSpec!$G$9*G9,".")*$B$68</f>
        <v>93.749981250000005</v>
      </c>
      <c r="H68" s="73">
        <f>IFERROR(up_RadSpec!$F$9*H9,".")*$B$68</f>
        <v>23.046990134143662</v>
      </c>
      <c r="I68" s="73">
        <f>IFERROR(up_RadSpec!$E$9*I9,".")*$B$68</f>
        <v>0.1311078554254175</v>
      </c>
      <c r="J68" s="73">
        <f t="shared" si="12"/>
        <v>116.92807923956907</v>
      </c>
      <c r="K68" s="72">
        <f>IFERROR(K9/$B54,0)</f>
        <v>0.26666672000001068</v>
      </c>
      <c r="L68" s="72">
        <f>IFERROR(L9/$B54,0)</f>
        <v>6.8223623823791204</v>
      </c>
      <c r="M68" s="72">
        <f>IFERROR(M9/$B54,0)</f>
        <v>190.68270103938653</v>
      </c>
      <c r="N68" s="72">
        <f t="shared" si="107"/>
        <v>0.25629063062866186</v>
      </c>
      <c r="O68" s="73">
        <f>IFERROR(up_RadSpec!$G$9*O9,".")*$B$68</f>
        <v>93.749981250000005</v>
      </c>
      <c r="P68" s="73">
        <f>IFERROR(up_RadSpec!$F$9*P9,".")*$B$68</f>
        <v>3.6644198297895025</v>
      </c>
      <c r="Q68" s="73">
        <f>IFERROR(up_RadSpec!$E$9*Q9,".")*$B$68</f>
        <v>0.1311078554254175</v>
      </c>
      <c r="R68" s="73">
        <f t="shared" si="15"/>
        <v>97.545508935214926</v>
      </c>
      <c r="S68" s="72">
        <f t="shared" ref="S68:W68" si="117">IFERROR(S9/$B54,0)</f>
        <v>190.68270103938653</v>
      </c>
      <c r="T68" s="72">
        <f t="shared" si="117"/>
        <v>390.55007811001576</v>
      </c>
      <c r="U68" s="72">
        <f t="shared" si="117"/>
        <v>274.79867739946735</v>
      </c>
      <c r="V68" s="72">
        <f t="shared" si="117"/>
        <v>226.5212574254636</v>
      </c>
      <c r="W68" s="72">
        <f t="shared" si="117"/>
        <v>691.77334167716765</v>
      </c>
      <c r="X68" s="73">
        <f>IFERROR(up_RadSpec!$E$9*X9,".")*$B$68</f>
        <v>0.1311078554254175</v>
      </c>
      <c r="Y68" s="73">
        <f>IFERROR(up_RadSpec!$K$9*Y9,".")*$B$68</f>
        <v>6.4012277557290984E-2</v>
      </c>
      <c r="Z68" s="73">
        <f>IFERROR(up_RadSpec!$L$9*Z9,".")*$B$68</f>
        <v>9.0975692592792881E-2</v>
      </c>
      <c r="AA68" s="73">
        <f>IFERROR(up_RadSpec!$M$9*AA9,".")*$B$68</f>
        <v>0.11036491799550516</v>
      </c>
      <c r="AB68" s="73">
        <f>IFERROR(up_RadSpec!$I$9*AB9,".")*$B$68</f>
        <v>3.6139004633206635E-2</v>
      </c>
      <c r="AC68" s="72">
        <f t="shared" ref="AC68:AD68" si="118">IFERROR(AC9/$B54,0)</f>
        <v>2.1333337600000853E-3</v>
      </c>
      <c r="AD68" s="72">
        <f t="shared" si="118"/>
        <v>11.680002336000465</v>
      </c>
      <c r="AE68" s="72">
        <f t="shared" si="110"/>
        <v>2.1329441811542122E-3</v>
      </c>
      <c r="AF68" s="73">
        <f>IFERROR(up_RadSpec!$F$9*AF9,".")*$B$68</f>
        <v>11718.74765625</v>
      </c>
      <c r="AG68" s="73">
        <f>IFERROR(up_RadSpec!$H$9*AG9,".")*$B$68</f>
        <v>2.1404105308219181</v>
      </c>
      <c r="AH68" s="73">
        <f t="shared" si="19"/>
        <v>11720.888066780821</v>
      </c>
    </row>
    <row r="69" spans="1:34" x14ac:dyDescent="0.25">
      <c r="A69" s="71" t="s">
        <v>296</v>
      </c>
      <c r="B69" s="61">
        <v>1.9999999999999999E-7</v>
      </c>
      <c r="C69" s="72">
        <f>IFERROR(C24/$B55,0)</f>
        <v>1333333.3333333335</v>
      </c>
      <c r="D69" s="72">
        <f>IFERROR(D24/$B55,0)</f>
        <v>5423700.6338981763</v>
      </c>
      <c r="E69" s="72">
        <f>IFERROR(E24/$B55,0)</f>
        <v>1682536616.7712867</v>
      </c>
      <c r="F69" s="72">
        <f t="shared" si="106"/>
        <v>1069552.6921440042</v>
      </c>
      <c r="G69" s="73">
        <f>IFERROR(up_RadSpec!$G$24*G24,".")*$B$69</f>
        <v>1.8749999999999998E-5</v>
      </c>
      <c r="H69" s="73">
        <f>IFERROR(up_RadSpec!$F$24*H24,".")*$B$69</f>
        <v>4.6093989487085222E-6</v>
      </c>
      <c r="I69" s="73">
        <f>IFERROR(up_RadSpec!$E$24*I24,".")*$B$69</f>
        <v>1.4858517639856122E-8</v>
      </c>
      <c r="J69" s="73">
        <f t="shared" si="12"/>
        <v>2.3374257466348375E-5</v>
      </c>
      <c r="K69" s="72">
        <f>IFERROR(K24/$B55,0)</f>
        <v>1333333.3333333335</v>
      </c>
      <c r="L69" s="72">
        <f>IFERROR(L24/$B55,0)</f>
        <v>34111805.089533225</v>
      </c>
      <c r="M69" s="72">
        <f>IFERROR(M24/$B55,0)</f>
        <v>1682536616.7712867</v>
      </c>
      <c r="N69" s="72">
        <f t="shared" si="107"/>
        <v>1282199.7127662443</v>
      </c>
      <c r="O69" s="73">
        <f>IFERROR(up_RadSpec!$G$24*O24,".")*$B$69</f>
        <v>1.8749999999999998E-5</v>
      </c>
      <c r="P69" s="73">
        <f>IFERROR(up_RadSpec!$F$24*P24,".")*$B$69</f>
        <v>7.3288411253472298E-7</v>
      </c>
      <c r="Q69" s="73">
        <f>IFERROR(up_RadSpec!$E$24*Q24,".")*$B$69</f>
        <v>1.4858517639856122E-8</v>
      </c>
      <c r="R69" s="73">
        <f t="shared" si="15"/>
        <v>1.9497742630174579E-5</v>
      </c>
      <c r="S69" s="72">
        <f t="shared" ref="S69:W69" si="119">IFERROR(S24/$B55,0)</f>
        <v>1682536616.7712867</v>
      </c>
      <c r="T69" s="72">
        <f t="shared" si="119"/>
        <v>3050464062.162746</v>
      </c>
      <c r="U69" s="72">
        <f t="shared" si="119"/>
        <v>2153824742.7804551</v>
      </c>
      <c r="V69" s="72">
        <f t="shared" si="119"/>
        <v>1798583307.668617</v>
      </c>
      <c r="W69" s="72">
        <f t="shared" si="119"/>
        <v>5069890109.8901081</v>
      </c>
      <c r="X69" s="73">
        <f>IFERROR(up_RadSpec!$E$24*X24,".")*$B$69</f>
        <v>1.4858517639856122E-8</v>
      </c>
      <c r="Y69" s="73">
        <f>IFERROR(up_RadSpec!$K$24*Y24,".")*$B$69</f>
        <v>8.1954743575229245E-9</v>
      </c>
      <c r="Z69" s="73">
        <f>IFERROR(up_RadSpec!$L$24*Z24,".")*$B$69</f>
        <v>1.1607258243178382E-8</v>
      </c>
      <c r="AA69" s="73">
        <f>IFERROR(up_RadSpec!$M$24*AA24,".")*$B$69</f>
        <v>1.389982876712329E-8</v>
      </c>
      <c r="AB69" s="73">
        <f>IFERROR(up_RadSpec!$I$24*AB24,".")*$B$69</f>
        <v>4.9310733483613691E-9</v>
      </c>
      <c r="AC69" s="72">
        <f t="shared" ref="AC69:AD69" si="120">IFERROR(AC24/$B55,0)</f>
        <v>10666.666666666668</v>
      </c>
      <c r="AD69" s="72">
        <f t="shared" si="120"/>
        <v>58399999.999999993</v>
      </c>
      <c r="AE69" s="72">
        <f t="shared" si="110"/>
        <v>10664.718772826882</v>
      </c>
      <c r="AF69" s="73">
        <f>IFERROR(up_RadSpec!$F$24*AF24,".")*$B$69</f>
        <v>2.3437499999999999E-3</v>
      </c>
      <c r="AG69" s="73">
        <f>IFERROR(up_RadSpec!$H$24*AG24,".")*$B$69</f>
        <v>4.2808219178082198E-7</v>
      </c>
      <c r="AH69" s="73">
        <f t="shared" si="19"/>
        <v>2.3441780821917809E-3</v>
      </c>
    </row>
    <row r="70" spans="1:34" x14ac:dyDescent="0.25">
      <c r="A70" s="71" t="s">
        <v>297</v>
      </c>
      <c r="B70" s="61">
        <v>0.99979000004200003</v>
      </c>
      <c r="C70" s="72">
        <f>IFERROR(C20/$B56,0)</f>
        <v>0.26672267841793207</v>
      </c>
      <c r="D70" s="72">
        <f>IFERROR(D20/$B56,0)</f>
        <v>1.0849679700077681</v>
      </c>
      <c r="E70" s="72">
        <f>IFERROR(E20/$B56,0)</f>
        <v>263.61104310006994</v>
      </c>
      <c r="F70" s="72">
        <f t="shared" si="106"/>
        <v>0.21391782926837746</v>
      </c>
      <c r="G70" s="73">
        <f>IFERROR(up_RadSpec!$G$20*G20,".")*$B$70</f>
        <v>93.730312503937498</v>
      </c>
      <c r="H70" s="73">
        <f>IFERROR(up_RadSpec!$F$20*H20,".")*$B$70</f>
        <v>23.042154875614443</v>
      </c>
      <c r="I70" s="73">
        <f>IFERROR(up_RadSpec!$E$20*I20,".")*$B$70</f>
        <v>9.4836694646778116E-2</v>
      </c>
      <c r="J70" s="73">
        <f t="shared" si="12"/>
        <v>116.86730407419871</v>
      </c>
      <c r="K70" s="72">
        <f>IFERROR(K20/$B56,0)</f>
        <v>0.26672267841793207</v>
      </c>
      <c r="L70" s="72">
        <f>IFERROR(L20/$B56,0)</f>
        <v>6.8237940143630604</v>
      </c>
      <c r="M70" s="72">
        <f>IFERROR(M20/$B56,0)</f>
        <v>263.61104310006994</v>
      </c>
      <c r="N70" s="72">
        <f t="shared" si="107"/>
        <v>0.25643971348734962</v>
      </c>
      <c r="O70" s="73">
        <f>IFERROR(up_RadSpec!$G$20*O20,".")*$B$70</f>
        <v>93.730312503937498</v>
      </c>
      <c r="P70" s="73">
        <f>IFERROR(up_RadSpec!$F$20*P20,".")*$B$70</f>
        <v>3.6636510345093591</v>
      </c>
      <c r="Q70" s="73">
        <f>IFERROR(up_RadSpec!$E$20*Q20,".")*$B$70</f>
        <v>9.4836694646778116E-2</v>
      </c>
      <c r="R70" s="73">
        <f t="shared" si="15"/>
        <v>97.488800233093627</v>
      </c>
      <c r="S70" s="72">
        <f t="shared" ref="S70:W70" si="121">IFERROR(S20/$B56,0)</f>
        <v>263.61104310006994</v>
      </c>
      <c r="T70" s="72">
        <f t="shared" si="121"/>
        <v>519.8659435233759</v>
      </c>
      <c r="U70" s="72">
        <f t="shared" si="121"/>
        <v>363.73938891939974</v>
      </c>
      <c r="V70" s="72">
        <f t="shared" si="121"/>
        <v>305.42361607073025</v>
      </c>
      <c r="W70" s="72">
        <f t="shared" si="121"/>
        <v>885.83167025919533</v>
      </c>
      <c r="X70" s="73">
        <f>IFERROR(up_RadSpec!$E$20*X20,".")*$B$70</f>
        <v>9.4836694646778116E-2</v>
      </c>
      <c r="Y70" s="73">
        <f>IFERROR(up_RadSpec!$K$20*Y20,".")*$B$70</f>
        <v>4.8089320547838266E-2</v>
      </c>
      <c r="Z70" s="73">
        <f>IFERROR(up_RadSpec!$L$20*Z20,".")*$B$70</f>
        <v>6.8730527299422334E-2</v>
      </c>
      <c r="AA70" s="73">
        <f>IFERROR(up_RadSpec!$M$20*AA20,".")*$B$70</f>
        <v>8.1853526330493337E-2</v>
      </c>
      <c r="AB70" s="73">
        <f>IFERROR(up_RadSpec!$I$20*AB20,".")*$B$70</f>
        <v>2.8222066154718731E-2</v>
      </c>
      <c r="AC70" s="72">
        <f t="shared" ref="AC70:AD70" si="122">IFERROR(AC20/$B56,0)</f>
        <v>2.1337814273434566E-3</v>
      </c>
      <c r="AD70" s="72">
        <f t="shared" si="122"/>
        <v>11.682453314705423</v>
      </c>
      <c r="AE70" s="72">
        <f t="shared" si="110"/>
        <v>2.1333917667467903E-3</v>
      </c>
      <c r="AF70" s="73">
        <f>IFERROR(up_RadSpec!$F$20*AF20,".")*$B$70</f>
        <v>11716.289062992188</v>
      </c>
      <c r="AG70" s="73">
        <f>IFERROR(up_RadSpec!$H$20*AG20,".")*$B$70</f>
        <v>2.1399614726926375</v>
      </c>
      <c r="AH70" s="73">
        <f t="shared" si="19"/>
        <v>11718.42902446488</v>
      </c>
    </row>
    <row r="71" spans="1:34" x14ac:dyDescent="0.25">
      <c r="A71" s="71" t="s">
        <v>298</v>
      </c>
      <c r="B71" s="61">
        <v>2.0999995799999999E-4</v>
      </c>
      <c r="C71" s="72">
        <f>IFERROR(C29/$B57,0)</f>
        <v>1269.8415238095747</v>
      </c>
      <c r="D71" s="72">
        <f>IFERROR(D29/$B57,0)</f>
        <v>5165.4302082271624</v>
      </c>
      <c r="E71" s="72">
        <f>IFERROR(E29/$B57,0)</f>
        <v>987770.16893056314</v>
      </c>
      <c r="F71" s="72">
        <f t="shared" si="106"/>
        <v>1018.2190537269821</v>
      </c>
      <c r="G71" s="73">
        <f>IFERROR(up_RadSpec!$G$29*G29,".")*$B$71</f>
        <v>1.96874960625E-2</v>
      </c>
      <c r="H71" s="73">
        <f>IFERROR(up_RadSpec!$F$29*H29,".")*$B$71</f>
        <v>4.8398679281701686E-3</v>
      </c>
      <c r="I71" s="73">
        <f>IFERROR(up_RadSpec!$E$29*I29,".")*$B$71</f>
        <v>2.5309531292149619E-5</v>
      </c>
      <c r="J71" s="73">
        <f t="shared" si="12"/>
        <v>2.4552673521962318E-2</v>
      </c>
      <c r="K71" s="72">
        <f>IFERROR(K29/$B57,0)</f>
        <v>1269.8415238095747</v>
      </c>
      <c r="L71" s="72">
        <f>IFERROR(L29/$B57,0)</f>
        <v>32487.439916091051</v>
      </c>
      <c r="M71" s="72">
        <f>IFERROR(M29/$B57,0)</f>
        <v>987770.16893056314</v>
      </c>
      <c r="N71" s="72">
        <f t="shared" si="107"/>
        <v>1220.5640380299421</v>
      </c>
      <c r="O71" s="73">
        <f>IFERROR(up_RadSpec!$G$29*O29,".")*$B$71</f>
        <v>1.96874960625E-2</v>
      </c>
      <c r="P71" s="73">
        <f>IFERROR(up_RadSpec!$F$29*P29,".")*$B$71</f>
        <v>7.695281642557955E-4</v>
      </c>
      <c r="Q71" s="73">
        <f>IFERROR(up_RadSpec!$E$29*Q29,".")*$B$71</f>
        <v>2.5309531292149619E-5</v>
      </c>
      <c r="R71" s="73">
        <f t="shared" si="15"/>
        <v>2.0482333758047946E-2</v>
      </c>
      <c r="S71" s="72">
        <f t="shared" ref="S71:W71" si="123">IFERROR(S29/$B57,0)</f>
        <v>987770.16893056314</v>
      </c>
      <c r="T71" s="72">
        <f t="shared" si="123"/>
        <v>1971061.3800101031</v>
      </c>
      <c r="U71" s="72">
        <f t="shared" si="123"/>
        <v>1404175.7441239124</v>
      </c>
      <c r="V71" s="72">
        <f t="shared" si="123"/>
        <v>1191103.5349240031</v>
      </c>
      <c r="W71" s="72">
        <f t="shared" si="123"/>
        <v>3539394.647272869</v>
      </c>
      <c r="X71" s="73">
        <f>IFERROR(up_RadSpec!$E$29*X29,".")*$B$71</f>
        <v>2.5309531292149619E-5</v>
      </c>
      <c r="Y71" s="73">
        <f>IFERROR(up_RadSpec!$K$29*Y29,".")*$B$71</f>
        <v>1.268352180888038E-5</v>
      </c>
      <c r="Z71" s="73">
        <f>IFERROR(up_RadSpec!$L$29*Z29,".")*$B$71</f>
        <v>1.7804039205646512E-5</v>
      </c>
      <c r="AA71" s="73">
        <f>IFERROR(up_RadSpec!$M$29*AA29,".")*$B$71</f>
        <v>2.0988939472499422E-5</v>
      </c>
      <c r="AB71" s="73">
        <f>IFERROR(up_RadSpec!$I$29*AB29,".")*$B$71</f>
        <v>7.0633547517123283E-6</v>
      </c>
      <c r="AC71" s="72">
        <f t="shared" ref="AC71:AD71" si="124">IFERROR(AC29/$B57,0)</f>
        <v>10.158732190476599</v>
      </c>
      <c r="AD71" s="72">
        <f t="shared" si="124"/>
        <v>55619.058742859364</v>
      </c>
      <c r="AE71" s="72">
        <f t="shared" si="110"/>
        <v>10.156877053115299</v>
      </c>
      <c r="AF71" s="73">
        <f>IFERROR(up_RadSpec!$F$29*AF29,".")*$B$71</f>
        <v>2.4609370078124999</v>
      </c>
      <c r="AG71" s="73">
        <f>IFERROR(up_RadSpec!$H$29*AG29,".")*$B$71</f>
        <v>4.494862114726028E-4</v>
      </c>
      <c r="AH71" s="73">
        <f t="shared" si="19"/>
        <v>2.4613864940239725</v>
      </c>
    </row>
    <row r="72" spans="1:34" x14ac:dyDescent="0.25">
      <c r="A72" s="71" t="s">
        <v>299</v>
      </c>
      <c r="B72" s="61">
        <v>1</v>
      </c>
      <c r="C72" s="72">
        <f>IFERROR(C16/$B58,0)</f>
        <v>0.26666666666666666</v>
      </c>
      <c r="D72" s="72">
        <f>IFERROR(D16/$B58,0)</f>
        <v>1.0847401267796353</v>
      </c>
      <c r="E72" s="72">
        <f>IFERROR(E16/$B58,0)</f>
        <v>5609605.4888507742</v>
      </c>
      <c r="F72" s="72">
        <f t="shared" si="106"/>
        <v>0.21404659512828147</v>
      </c>
      <c r="G72" s="73">
        <f>IFERROR(up_RadSpec!$G$16*G16,".")*$B$72</f>
        <v>93.75</v>
      </c>
      <c r="H72" s="73">
        <f>IFERROR(up_RadSpec!$F$16*H16,".")*$B$72</f>
        <v>23.046994743542612</v>
      </c>
      <c r="I72" s="73">
        <f>IFERROR(up_RadSpec!$E$16*I16,".")*$B$72</f>
        <v>4.4566413894324839E-6</v>
      </c>
      <c r="J72" s="73">
        <f t="shared" si="12"/>
        <v>116.796999200184</v>
      </c>
      <c r="K72" s="72">
        <f>IFERROR(K16/$B58,0)</f>
        <v>0.26666666666666666</v>
      </c>
      <c r="L72" s="72">
        <f>IFERROR(L16/$B58,0)</f>
        <v>6.8223610179066441</v>
      </c>
      <c r="M72" s="72">
        <f>IFERROR(M16/$B58,0)</f>
        <v>5609605.4888507742</v>
      </c>
      <c r="N72" s="72">
        <f t="shared" si="107"/>
        <v>0.25663550336660185</v>
      </c>
      <c r="O72" s="73">
        <f>IFERROR(up_RadSpec!$G$16*O16,".")*$B$72</f>
        <v>93.75</v>
      </c>
      <c r="P72" s="73">
        <f>IFERROR(up_RadSpec!$F$16*P16,".")*$B$72</f>
        <v>3.664420562673615</v>
      </c>
      <c r="Q72" s="73">
        <f>IFERROR(up_RadSpec!$E$16*Q16,".")*$B$72</f>
        <v>4.4566413894324839E-6</v>
      </c>
      <c r="R72" s="73">
        <f t="shared" si="15"/>
        <v>97.414425019315004</v>
      </c>
      <c r="S72" s="72">
        <f t="shared" ref="S72:W72" si="125">IFERROR(S16/$B58,0)</f>
        <v>5609605.4888507742</v>
      </c>
      <c r="T72" s="72">
        <f t="shared" si="125"/>
        <v>9990514.9051490538</v>
      </c>
      <c r="U72" s="72">
        <f t="shared" si="125"/>
        <v>6001701.2412117021</v>
      </c>
      <c r="V72" s="72">
        <f t="shared" si="125"/>
        <v>6032711.6212338628</v>
      </c>
      <c r="W72" s="72">
        <f t="shared" si="125"/>
        <v>233600000</v>
      </c>
      <c r="X72" s="73">
        <f>IFERROR(up_RadSpec!$E$16*X16,".")*$B$72</f>
        <v>4.4566413894324839E-6</v>
      </c>
      <c r="Y72" s="73">
        <f>IFERROR(up_RadSpec!$K$16*Y16,".")*$B$72</f>
        <v>2.5023735250237347E-6</v>
      </c>
      <c r="Z72" s="73">
        <f>IFERROR(up_RadSpec!$L$16*Z16,".")*$B$72</f>
        <v>4.1654855840429458E-6</v>
      </c>
      <c r="AA72" s="73">
        <f>IFERROR(up_RadSpec!$M$16*AA16,".")*$B$72</f>
        <v>4.1440734398782323E-6</v>
      </c>
      <c r="AB72" s="73">
        <f>IFERROR(up_RadSpec!$I$16*AB16,".")*$B$72</f>
        <v>1.0702054794520548E-7</v>
      </c>
      <c r="AC72" s="72">
        <f t="shared" ref="AC72:AD72" si="126">IFERROR(AC16/$B58,0)</f>
        <v>2.1333333333333334E-3</v>
      </c>
      <c r="AD72" s="72">
        <f t="shared" si="126"/>
        <v>11.679999999999998</v>
      </c>
      <c r="AE72" s="72">
        <f t="shared" si="110"/>
        <v>2.1329437545653763E-3</v>
      </c>
      <c r="AF72" s="73">
        <f>IFERROR(up_RadSpec!$F$16*AF16,".")*$B$72</f>
        <v>11718.75</v>
      </c>
      <c r="AG72" s="73">
        <f>IFERROR(up_RadSpec!$H$16*AG16,".")*$B$72</f>
        <v>2.14041095890411</v>
      </c>
      <c r="AH72" s="73">
        <f t="shared" si="19"/>
        <v>11720.890410958904</v>
      </c>
    </row>
    <row r="73" spans="1:34" x14ac:dyDescent="0.25">
      <c r="A73" s="71" t="s">
        <v>300</v>
      </c>
      <c r="B73" s="61">
        <v>1</v>
      </c>
      <c r="C73" s="72">
        <f>IFERROR(C7/$B59,0)</f>
        <v>0.26666666666666666</v>
      </c>
      <c r="D73" s="72">
        <f>IFERROR(D7/$B59,0)</f>
        <v>1.0847401267796353</v>
      </c>
      <c r="E73" s="72">
        <f>IFERROR(E7/$B59,0)</f>
        <v>673.51824817518218</v>
      </c>
      <c r="F73" s="72">
        <f t="shared" si="106"/>
        <v>0.21397860010104328</v>
      </c>
      <c r="G73" s="73">
        <f>IFERROR(up_RadSpec!$G$7*G7,".")*$B$73</f>
        <v>93.75</v>
      </c>
      <c r="H73" s="73">
        <f>IFERROR(up_RadSpec!$F$7*H7,".")*$B$73</f>
        <v>23.046994743542612</v>
      </c>
      <c r="I73" s="73">
        <f>IFERROR(up_RadSpec!$E$7*I7,".")*$B$73</f>
        <v>3.7118519160742172E-2</v>
      </c>
      <c r="J73" s="73">
        <f t="shared" si="12"/>
        <v>116.83411326270335</v>
      </c>
      <c r="K73" s="72">
        <f>IFERROR(K7/$B59,0)</f>
        <v>0.26666666666666666</v>
      </c>
      <c r="L73" s="72">
        <f>IFERROR(L7/$B59,0)</f>
        <v>6.8223610179066441</v>
      </c>
      <c r="M73" s="72">
        <f>IFERROR(M7/$B59,0)</f>
        <v>673.51824817518218</v>
      </c>
      <c r="N73" s="72">
        <f t="shared" si="107"/>
        <v>0.25653776467302786</v>
      </c>
      <c r="O73" s="73">
        <f>IFERROR(up_RadSpec!$G$7*O7,".")*$B$73</f>
        <v>93.75</v>
      </c>
      <c r="P73" s="73">
        <f>IFERROR(up_RadSpec!$F$7*P7,".")*$B$73</f>
        <v>3.664420562673615</v>
      </c>
      <c r="Q73" s="73">
        <f>IFERROR(up_RadSpec!$E$7*Q7,".")*$B$73</f>
        <v>3.7118519160742172E-2</v>
      </c>
      <c r="R73" s="73">
        <f t="shared" si="15"/>
        <v>97.451539081834355</v>
      </c>
      <c r="S73" s="72">
        <f t="shared" ref="S73:W73" si="127">IFERROR(S7/$B59,0)</f>
        <v>673.51824817518218</v>
      </c>
      <c r="T73" s="72">
        <f t="shared" si="127"/>
        <v>1071.4845938375352</v>
      </c>
      <c r="U73" s="72">
        <f t="shared" si="127"/>
        <v>785</v>
      </c>
      <c r="V73" s="72">
        <f t="shared" si="127"/>
        <v>722.12330430558893</v>
      </c>
      <c r="W73" s="72">
        <f t="shared" si="127"/>
        <v>1833.6440030557674</v>
      </c>
      <c r="X73" s="73">
        <f>IFERROR(up_RadSpec!$E$7*X7,".")*$B$73</f>
        <v>3.7118519160742172E-2</v>
      </c>
      <c r="Y73" s="73">
        <f>IFERROR(up_RadSpec!$K$7*Y7,".")*$B$73</f>
        <v>2.3332113353550132E-2</v>
      </c>
      <c r="Z73" s="73">
        <f>IFERROR(up_RadSpec!$L$7*Z7,".")*$B$73</f>
        <v>3.1847133757961783E-2</v>
      </c>
      <c r="AA73" s="73">
        <f>IFERROR(up_RadSpec!$M$7*AA7,".")*$B$73</f>
        <v>3.4620126301062391E-2</v>
      </c>
      <c r="AB73" s="73">
        <f>IFERROR(up_RadSpec!$I$7*AB7,".")*$B$73</f>
        <v>1.3634053261340538E-2</v>
      </c>
      <c r="AC73" s="72">
        <f t="shared" ref="AC73:AD73" si="128">IFERROR(AC7/$B59,0)</f>
        <v>2.1333333333333334E-3</v>
      </c>
      <c r="AD73" s="72">
        <f t="shared" si="128"/>
        <v>11.679999999999998</v>
      </c>
      <c r="AE73" s="72">
        <f t="shared" si="110"/>
        <v>2.1329437545653763E-3</v>
      </c>
      <c r="AF73" s="73">
        <f>IFERROR(up_RadSpec!$F$7*AF7,".")*$B$73</f>
        <v>11718.75</v>
      </c>
      <c r="AG73" s="73">
        <f>IFERROR(up_RadSpec!$H$7*AG7,".")*$B$73</f>
        <v>2.14041095890411</v>
      </c>
      <c r="AH73" s="73">
        <f t="shared" si="19"/>
        <v>11720.890410958904</v>
      </c>
    </row>
    <row r="74" spans="1:34" x14ac:dyDescent="0.25">
      <c r="A74" s="71" t="s">
        <v>301</v>
      </c>
      <c r="B74" s="61">
        <v>1.9000000000000001E-8</v>
      </c>
      <c r="C74" s="72">
        <f>IFERROR(C12/$B60,0)</f>
        <v>14035087.719298244</v>
      </c>
      <c r="D74" s="72">
        <f>IFERROR(D12/$B60,0)</f>
        <v>57091585.619980797</v>
      </c>
      <c r="E74" s="72">
        <f>IFERROR(E12/$B60,0)</f>
        <v>27512373386.295918</v>
      </c>
      <c r="F74" s="72">
        <f t="shared" si="106"/>
        <v>11260999.609486336</v>
      </c>
      <c r="G74" s="73">
        <f>IFERROR(up_RadSpec!$G$12*G12,".")*$B$74</f>
        <v>1.7812500000000001E-6</v>
      </c>
      <c r="H74" s="73">
        <f>IFERROR(up_RadSpec!$F$12*H12,".")*$B$74</f>
        <v>4.3789290012730968E-7</v>
      </c>
      <c r="I74" s="73">
        <f>IFERROR(up_RadSpec!$E$12*I12,".")*$B$74</f>
        <v>9.0868205548753742E-10</v>
      </c>
      <c r="J74" s="73">
        <f t="shared" si="12"/>
        <v>2.2200515821827974E-6</v>
      </c>
      <c r="K74" s="72">
        <f>IFERROR(K12/$B60,0)</f>
        <v>14035087.719298244</v>
      </c>
      <c r="L74" s="72">
        <f>IFERROR(L12/$B60,0)</f>
        <v>359071632.5214023</v>
      </c>
      <c r="M74" s="72">
        <f>IFERROR(M12/$B60,0)</f>
        <v>27512373386.295918</v>
      </c>
      <c r="N74" s="72">
        <f t="shared" si="107"/>
        <v>13500504.334519856</v>
      </c>
      <c r="O74" s="73">
        <f>IFERROR(up_RadSpec!$G$12*O12,".")*$B$74</f>
        <v>1.7812500000000001E-6</v>
      </c>
      <c r="P74" s="73">
        <f>IFERROR(up_RadSpec!$F$12*P12,".")*$B$74</f>
        <v>6.9623990690798692E-8</v>
      </c>
      <c r="Q74" s="73">
        <f>IFERROR(up_RadSpec!$E$12*Q12,".")*$B$74</f>
        <v>9.0868205548753742E-10</v>
      </c>
      <c r="R74" s="73">
        <f t="shared" si="15"/>
        <v>1.8517826727462862E-6</v>
      </c>
      <c r="S74" s="72">
        <f t="shared" ref="S74:W74" si="129">IFERROR(S12/$B60,0)</f>
        <v>27512373386.295918</v>
      </c>
      <c r="T74" s="72">
        <f t="shared" si="129"/>
        <v>49358962407.790649</v>
      </c>
      <c r="U74" s="72">
        <f t="shared" si="129"/>
        <v>35789573332.203972</v>
      </c>
      <c r="V74" s="72">
        <f t="shared" si="129"/>
        <v>31607184877.245266</v>
      </c>
      <c r="W74" s="72">
        <f t="shared" si="129"/>
        <v>85205871822.413162</v>
      </c>
      <c r="X74" s="73">
        <f>IFERROR(up_RadSpec!$E$12*X12,".")*$B$74</f>
        <v>9.0868205548753742E-10</v>
      </c>
      <c r="Y74" s="73">
        <f>IFERROR(up_RadSpec!$K$12*Y12,".")*$B$74</f>
        <v>5.0649362912973405E-10</v>
      </c>
      <c r="Z74" s="73">
        <f>IFERROR(up_RadSpec!$L$12*Z12,".")*$B$74</f>
        <v>6.9852746686713487E-10</v>
      </c>
      <c r="AA74" s="73">
        <f>IFERROR(up_RadSpec!$M$12*AA12,".")*$B$74</f>
        <v>7.9095940043676836E-10</v>
      </c>
      <c r="AB74" s="73">
        <f>IFERROR(up_RadSpec!$I$12*AB12,".")*$B$74</f>
        <v>2.9340700899235235E-10</v>
      </c>
      <c r="AC74" s="72">
        <f t="shared" ref="AC74:AD74" si="130">IFERROR(AC12/$B60,0)</f>
        <v>112280.70175438597</v>
      </c>
      <c r="AD74" s="72">
        <f t="shared" si="130"/>
        <v>614736842.10526299</v>
      </c>
      <c r="AE74" s="72">
        <f t="shared" si="110"/>
        <v>112260.19760870401</v>
      </c>
      <c r="AF74" s="73">
        <f>IFERROR(up_RadSpec!$F$12*AF12,".")*$B$74</f>
        <v>2.2265625000000001E-4</v>
      </c>
      <c r="AG74" s="73">
        <f>IFERROR(up_RadSpec!$H$12*AG12,".")*$B$74</f>
        <v>4.0667808219178095E-8</v>
      </c>
      <c r="AH74" s="73">
        <f t="shared" si="19"/>
        <v>2.2269691780821919E-4</v>
      </c>
    </row>
    <row r="75" spans="1:34" x14ac:dyDescent="0.25">
      <c r="A75" s="71" t="s">
        <v>302</v>
      </c>
      <c r="B75" s="61">
        <v>1</v>
      </c>
      <c r="C75" s="72">
        <f>IFERROR(C18/$B61,0)</f>
        <v>0.26666666666666666</v>
      </c>
      <c r="D75" s="72">
        <f>IFERROR(D18/$B61,0)</f>
        <v>1.0847401267796353</v>
      </c>
      <c r="E75" s="72">
        <f>IFERROR(E18/$B61,0)</f>
        <v>262.67343653250776</v>
      </c>
      <c r="F75" s="72">
        <f t="shared" si="106"/>
        <v>0.21387232360829067</v>
      </c>
      <c r="G75" s="73">
        <f>IFERROR(up_RadSpec!$G$18*G18,".")*$B$75</f>
        <v>93.75</v>
      </c>
      <c r="H75" s="73">
        <f>IFERROR(up_RadSpec!$F$18*H18,".")*$B$75</f>
        <v>23.046994743542612</v>
      </c>
      <c r="I75" s="73">
        <f>IFERROR(up_RadSpec!$E$18*I18,".")*$B$75</f>
        <v>9.517521196668878E-2</v>
      </c>
      <c r="J75" s="73">
        <f t="shared" si="12"/>
        <v>116.8921699555093</v>
      </c>
      <c r="K75" s="72">
        <f>IFERROR(K18/$B61,0)</f>
        <v>0.26666666666666666</v>
      </c>
      <c r="L75" s="72">
        <f>IFERROR(L18/$B61,0)</f>
        <v>6.8223610179066441</v>
      </c>
      <c r="M75" s="72">
        <f>IFERROR(M18/$B61,0)</f>
        <v>262.67343653250776</v>
      </c>
      <c r="N75" s="72">
        <f t="shared" si="107"/>
        <v>0.2563850234573718</v>
      </c>
      <c r="O75" s="73">
        <f>IFERROR(up_RadSpec!$G$18*O18,".")*$B$75</f>
        <v>93.75</v>
      </c>
      <c r="P75" s="73">
        <f>IFERROR(up_RadSpec!$F$18*P18,".")*$B$75</f>
        <v>3.664420562673615</v>
      </c>
      <c r="Q75" s="73">
        <f>IFERROR(up_RadSpec!$E$18*Q18,".")*$B$75</f>
        <v>9.517521196668878E-2</v>
      </c>
      <c r="R75" s="73">
        <f t="shared" si="15"/>
        <v>97.509595774640303</v>
      </c>
      <c r="S75" s="72">
        <f t="shared" ref="S75:W75" si="131">IFERROR(S18/$B61,0)</f>
        <v>262.67343653250776</v>
      </c>
      <c r="T75" s="72">
        <f t="shared" si="131"/>
        <v>519.75448536355054</v>
      </c>
      <c r="U75" s="72">
        <f t="shared" si="131"/>
        <v>363.98176498605159</v>
      </c>
      <c r="V75" s="72">
        <f t="shared" si="131"/>
        <v>301.56546586386378</v>
      </c>
      <c r="W75" s="72">
        <f t="shared" si="131"/>
        <v>883.48717948717922</v>
      </c>
      <c r="X75" s="73">
        <f>IFERROR(up_RadSpec!$E$18*X18,".")*$B$75</f>
        <v>9.517521196668878E-2</v>
      </c>
      <c r="Y75" s="73">
        <f>IFERROR(up_RadSpec!$K$18*Y18,".")*$B$75</f>
        <v>4.8099633007521528E-2</v>
      </c>
      <c r="Z75" s="73">
        <f>IFERROR(up_RadSpec!$L$18*Z18,".")*$B$75</f>
        <v>6.8684759526230779E-2</v>
      </c>
      <c r="AA75" s="73">
        <f>IFERROR(up_RadSpec!$M$18*AA18,".")*$B$75</f>
        <v>8.2900739076289975E-2</v>
      </c>
      <c r="AB75" s="73">
        <f>IFERROR(up_RadSpec!$I$18*AB18,".")*$B$75</f>
        <v>2.8296958439749251E-2</v>
      </c>
      <c r="AC75" s="72">
        <f t="shared" ref="AC75:AD75" si="132">IFERROR(AC18/$B61,0)</f>
        <v>2.1333333333333334E-3</v>
      </c>
      <c r="AD75" s="72">
        <f t="shared" si="132"/>
        <v>11.679999999999998</v>
      </c>
      <c r="AE75" s="72">
        <f t="shared" si="110"/>
        <v>2.1329437545653763E-3</v>
      </c>
      <c r="AF75" s="73">
        <f>IFERROR(up_RadSpec!$F$18*AF18,".")*$B$75</f>
        <v>11718.75</v>
      </c>
      <c r="AG75" s="73">
        <f>IFERROR(up_RadSpec!$H$18*AG18,".")*$B$75</f>
        <v>2.14041095890411</v>
      </c>
      <c r="AH75" s="73">
        <f t="shared" si="19"/>
        <v>11720.890410958904</v>
      </c>
    </row>
    <row r="76" spans="1:34" x14ac:dyDescent="0.25">
      <c r="A76" s="71" t="s">
        <v>303</v>
      </c>
      <c r="B76" s="61">
        <v>1.339E-6</v>
      </c>
      <c r="C76" s="72">
        <f>IFERROR(C27/$B62,0)</f>
        <v>199153.59721184964</v>
      </c>
      <c r="D76" s="72">
        <f>IFERROR(D27/$B62,0)</f>
        <v>810112.11858075822</v>
      </c>
      <c r="E76" s="72">
        <f>IFERROR(E27/$B62,0)</f>
        <v>321940692.55932742</v>
      </c>
      <c r="F76" s="72">
        <f t="shared" si="106"/>
        <v>159776.23145433888</v>
      </c>
      <c r="G76" s="73">
        <f>IFERROR(up_RadSpec!$G$27*G27,".")*$B$76</f>
        <v>1.2553124999999999E-4</v>
      </c>
      <c r="H76" s="73">
        <f>IFERROR(up_RadSpec!$F$27*H27,".")*$B$76</f>
        <v>3.085992596160356E-5</v>
      </c>
      <c r="I76" s="73">
        <f>IFERROR(up_RadSpec!$E$27*I27,".")*$B$76</f>
        <v>7.7654054233585229E-8</v>
      </c>
      <c r="J76" s="73">
        <f t="shared" si="12"/>
        <v>1.5646883001583714E-4</v>
      </c>
      <c r="K76" s="72">
        <f>IFERROR(K27/$B62,0)</f>
        <v>199153.59721184964</v>
      </c>
      <c r="L76" s="72">
        <f>IFERROR(L27/$B62,0)</f>
        <v>5095116.5182275157</v>
      </c>
      <c r="M76" s="72">
        <f>IFERROR(M27/$B62,0)</f>
        <v>321940692.55932742</v>
      </c>
      <c r="N76" s="72">
        <f t="shared" si="107"/>
        <v>191548.03756281029</v>
      </c>
      <c r="O76" s="73">
        <f>IFERROR(up_RadSpec!$G$27*O27,".")*$B$76</f>
        <v>1.2553124999999999E-4</v>
      </c>
      <c r="P76" s="73">
        <f>IFERROR(up_RadSpec!$F$27*P27,".")*$B$76</f>
        <v>4.9066591334199706E-6</v>
      </c>
      <c r="Q76" s="73">
        <f>IFERROR(up_RadSpec!$E$27*Q27,".")*$B$76</f>
        <v>7.7654054233585229E-8</v>
      </c>
      <c r="R76" s="73">
        <f t="shared" si="15"/>
        <v>1.3051556318765354E-4</v>
      </c>
      <c r="S76" s="72">
        <f t="shared" ref="S76:W76" si="133">IFERROR(S27/$B62,0)</f>
        <v>321940692.55932742</v>
      </c>
      <c r="T76" s="72">
        <f t="shared" si="133"/>
        <v>954931016.86254513</v>
      </c>
      <c r="U76" s="72">
        <f t="shared" si="133"/>
        <v>585444520.71960163</v>
      </c>
      <c r="V76" s="72">
        <f t="shared" si="133"/>
        <v>425888271.68233305</v>
      </c>
      <c r="W76" s="72">
        <f t="shared" si="133"/>
        <v>2987007451.5814004</v>
      </c>
      <c r="X76" s="73">
        <f>IFERROR(up_RadSpec!$E$27*X27,".")*$B$76</f>
        <v>7.7654054233585229E-8</v>
      </c>
      <c r="Y76" s="73">
        <f>IFERROR(up_RadSpec!$K$27*Y27,".")*$B$76</f>
        <v>2.6179901541095882E-8</v>
      </c>
      <c r="Z76" s="73">
        <f>IFERROR(up_RadSpec!$L$27*Z27,".")*$B$76</f>
        <v>4.2702594550327581E-8</v>
      </c>
      <c r="AA76" s="73">
        <f>IFERROR(up_RadSpec!$M$27*AA27,".")*$B$76</f>
        <v>5.8700841657943836E-8</v>
      </c>
      <c r="AB76" s="73">
        <f>IFERROR(up_RadSpec!$I$27*AB27,".")*$B$76</f>
        <v>8.3695807276156417E-9</v>
      </c>
      <c r="AC76" s="72">
        <f t="shared" ref="AC76:AD76" si="134">IFERROR(AC27/$B62,0)</f>
        <v>1593.2287776947971</v>
      </c>
      <c r="AD76" s="72">
        <f t="shared" si="134"/>
        <v>8722927.5578790121</v>
      </c>
      <c r="AE76" s="72">
        <f t="shared" si="110"/>
        <v>1592.9378301459121</v>
      </c>
      <c r="AF76" s="73">
        <f>IFERROR(up_RadSpec!$F$27*AF27,".")*$B$76</f>
        <v>1.5691406250000001E-2</v>
      </c>
      <c r="AG76" s="73">
        <f>IFERROR(up_RadSpec!$H$27*AG27,".")*$B$76</f>
        <v>2.8660102739726035E-6</v>
      </c>
      <c r="AH76" s="73">
        <f t="shared" si="19"/>
        <v>1.5694272260273975E-2</v>
      </c>
    </row>
  </sheetData>
  <sheetProtection algorithmName="SHA-512" hashValue="cvRUXtlHdjtO0rOaALVsQ40M7RctUw08SLP7z2m/5e/sKWJYrdC2Tgh5ie3MXIf84mSn3uLeUh4ELH0aV+1KJQ==" saltValue="q87Odn/s8pGESTpjZS4ktQ==" spinCount="100000" sheet="1" objects="1" scenarios="1" formatColumns="0" formatRows="0" autoFilter="0"/>
  <autoFilter ref="A1:AH76" xr:uid="{00000000-0009-0000-0000-00001000000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N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1.140625" style="3" bestFit="1" customWidth="1"/>
    <col min="3" max="3" width="10.28515625" style="3" bestFit="1" customWidth="1"/>
    <col min="4" max="4" width="13.7109375" bestFit="1" customWidth="1"/>
    <col min="5" max="5" width="13.140625" bestFit="1" customWidth="1"/>
    <col min="6" max="6" width="13" bestFit="1" customWidth="1"/>
    <col min="7" max="7" width="14.85546875" bestFit="1" customWidth="1"/>
    <col min="8" max="8" width="18.5703125" bestFit="1" customWidth="1"/>
    <col min="9" max="9" width="11.42578125" style="3" bestFit="1" customWidth="1"/>
    <col min="10" max="10" width="11.28515625" style="4" bestFit="1" customWidth="1"/>
    <col min="11" max="11" width="10.5703125" style="4" bestFit="1" customWidth="1"/>
    <col min="12" max="12" width="15" style="4" bestFit="1" customWidth="1"/>
    <col min="13" max="13" width="15.140625" style="4" bestFit="1" customWidth="1"/>
    <col min="14" max="14" width="14" style="4" bestFit="1" customWidth="1"/>
    <col min="15" max="15" width="15" style="4" bestFit="1" customWidth="1"/>
    <col min="16" max="17" width="14.85546875" style="4" bestFit="1" customWidth="1"/>
    <col min="18" max="18" width="16" style="4" bestFit="1" customWidth="1"/>
    <col min="19" max="19" width="9.7109375" style="4" bestFit="1" customWidth="1"/>
    <col min="20" max="20" width="9.5703125" style="1" bestFit="1" customWidth="1"/>
    <col min="21" max="22" width="10.5703125" style="1" bestFit="1" customWidth="1"/>
    <col min="23" max="23" width="11.5703125" style="1" bestFit="1" customWidth="1"/>
    <col min="24" max="24" width="9.85546875" style="1" bestFit="1" customWidth="1"/>
    <col min="25" max="25" width="9.7109375" style="1" bestFit="1" customWidth="1"/>
    <col min="26" max="27" width="10.7109375" style="1" bestFit="1" customWidth="1"/>
    <col min="28" max="28" width="11.7109375" style="1" bestFit="1" customWidth="1"/>
    <col min="29" max="29" width="10.42578125" style="1" bestFit="1" customWidth="1"/>
    <col min="30" max="30" width="10.28515625" style="1" bestFit="1" customWidth="1"/>
    <col min="31" max="32" width="11.28515625" style="1" bestFit="1" customWidth="1"/>
    <col min="33" max="34" width="12.28515625" style="1" bestFit="1" customWidth="1"/>
    <col min="35" max="35" width="10.5703125" style="1" bestFit="1" customWidth="1"/>
    <col min="36" max="36" width="8.5703125" style="1" bestFit="1" customWidth="1"/>
    <col min="37" max="37" width="11.85546875" style="1" bestFit="1" customWidth="1"/>
    <col min="38" max="38" width="11" style="1" bestFit="1" customWidth="1"/>
    <col min="39" max="39" width="12" style="1" bestFit="1" customWidth="1"/>
    <col min="40" max="40" width="8.42578125" style="2" bestFit="1" customWidth="1"/>
    <col min="41" max="16384" width="9.140625" style="2"/>
  </cols>
  <sheetData>
    <row r="1" spans="1:40" s="5" customFormat="1" x14ac:dyDescent="0.25">
      <c r="A1" s="16" t="s">
        <v>39</v>
      </c>
      <c r="B1" s="16" t="s">
        <v>260</v>
      </c>
      <c r="C1" s="25" t="s">
        <v>264</v>
      </c>
      <c r="D1" s="48" t="s">
        <v>414</v>
      </c>
      <c r="E1" s="48" t="s">
        <v>415</v>
      </c>
      <c r="F1" s="48" t="s">
        <v>416</v>
      </c>
      <c r="G1" s="48" t="s">
        <v>417</v>
      </c>
      <c r="H1" s="48" t="s">
        <v>418</v>
      </c>
      <c r="I1" s="26" t="s">
        <v>368</v>
      </c>
      <c r="J1" s="26" t="s">
        <v>377</v>
      </c>
      <c r="K1" s="27" t="s">
        <v>370</v>
      </c>
      <c r="L1" s="26" t="s">
        <v>369</v>
      </c>
      <c r="M1" s="26" t="s">
        <v>376</v>
      </c>
      <c r="N1" s="26" t="s">
        <v>375</v>
      </c>
      <c r="O1" s="26" t="s">
        <v>374</v>
      </c>
      <c r="P1" s="26" t="s">
        <v>371</v>
      </c>
      <c r="Q1" s="26" t="s">
        <v>372</v>
      </c>
      <c r="R1" s="26" t="s">
        <v>373</v>
      </c>
      <c r="S1" s="26" t="s">
        <v>29</v>
      </c>
      <c r="T1" s="26" t="s">
        <v>30</v>
      </c>
      <c r="U1" s="26" t="s">
        <v>31</v>
      </c>
      <c r="V1" s="26" t="s">
        <v>32</v>
      </c>
      <c r="W1" s="26" t="s">
        <v>33</v>
      </c>
      <c r="X1" s="26" t="s">
        <v>34</v>
      </c>
      <c r="Y1" s="26" t="s">
        <v>35</v>
      </c>
      <c r="Z1" s="26" t="s">
        <v>36</v>
      </c>
      <c r="AA1" s="26" t="s">
        <v>37</v>
      </c>
      <c r="AB1" s="26" t="s">
        <v>38</v>
      </c>
      <c r="AC1" s="26" t="s">
        <v>265</v>
      </c>
      <c r="AD1" s="26" t="s">
        <v>266</v>
      </c>
      <c r="AE1" s="26" t="s">
        <v>267</v>
      </c>
      <c r="AF1" s="26" t="s">
        <v>268</v>
      </c>
      <c r="AG1" s="26" t="s">
        <v>269</v>
      </c>
      <c r="AH1" s="28" t="s">
        <v>256</v>
      </c>
      <c r="AI1" s="28" t="s">
        <v>257</v>
      </c>
      <c r="AJ1" s="28" t="s">
        <v>74</v>
      </c>
      <c r="AK1" s="28" t="s">
        <v>258</v>
      </c>
      <c r="AL1" s="28" t="s">
        <v>259</v>
      </c>
      <c r="AM1" s="5" t="s">
        <v>262</v>
      </c>
      <c r="AN1" s="5" t="s">
        <v>263</v>
      </c>
    </row>
    <row r="2" spans="1:40" x14ac:dyDescent="0.25">
      <c r="A2" s="17" t="s">
        <v>0</v>
      </c>
      <c r="B2" s="2" t="s">
        <v>274</v>
      </c>
      <c r="C2" s="2"/>
      <c r="D2" t="s">
        <v>421</v>
      </c>
      <c r="E2" t="s">
        <v>420</v>
      </c>
      <c r="F2" t="s">
        <v>420</v>
      </c>
      <c r="G2">
        <v>5.0000000000000001E-3</v>
      </c>
      <c r="H2">
        <v>5.0000000000000001E-3</v>
      </c>
      <c r="I2" s="1">
        <v>1.9351000000000001E-4</v>
      </c>
      <c r="J2" s="1">
        <v>5.2864399999999999E-2</v>
      </c>
      <c r="K2" s="1">
        <v>3.3966000000000003E-2</v>
      </c>
      <c r="L2" s="1">
        <v>1.4281999999999999E-4</v>
      </c>
      <c r="M2" s="1">
        <v>105.72880000000001</v>
      </c>
      <c r="N2" s="1">
        <v>1.54308E-2</v>
      </c>
      <c r="O2" s="1">
        <v>0.23536799999999999</v>
      </c>
      <c r="P2" s="1">
        <v>1.4589080000000001E-2</v>
      </c>
      <c r="Q2" s="1">
        <v>3.8107200000000001E-2</v>
      </c>
      <c r="R2" s="1">
        <v>5.1369999999999999E-2</v>
      </c>
      <c r="S2" s="1">
        <v>1</v>
      </c>
      <c r="T2" s="1">
        <v>1</v>
      </c>
      <c r="U2" s="1">
        <v>1</v>
      </c>
      <c r="V2" s="1">
        <v>1</v>
      </c>
      <c r="W2" s="1">
        <v>1</v>
      </c>
      <c r="X2" s="1">
        <v>1</v>
      </c>
      <c r="Y2" s="1">
        <v>1</v>
      </c>
      <c r="Z2" s="1">
        <v>1</v>
      </c>
      <c r="AA2" s="1">
        <v>1</v>
      </c>
      <c r="AB2" s="1">
        <v>1</v>
      </c>
      <c r="AC2" s="29">
        <f t="shared" ref="AC2:AG3" si="0">0.4*X2</f>
        <v>0.4</v>
      </c>
      <c r="AD2" s="29">
        <f t="shared" si="0"/>
        <v>0.4</v>
      </c>
      <c r="AE2" s="29">
        <f t="shared" si="0"/>
        <v>0.4</v>
      </c>
      <c r="AF2" s="29">
        <f t="shared" si="0"/>
        <v>0.4</v>
      </c>
      <c r="AG2" s="29">
        <f t="shared" si="0"/>
        <v>0.4</v>
      </c>
      <c r="AH2" s="1">
        <v>2.7397260273972601E-2</v>
      </c>
      <c r="AI2" s="1">
        <v>225</v>
      </c>
      <c r="AJ2" s="1">
        <v>1700</v>
      </c>
      <c r="AK2" s="1">
        <v>5.0000000000000001E-4</v>
      </c>
      <c r="AL2" s="1">
        <v>25.294499999999999</v>
      </c>
      <c r="AM2" s="2">
        <v>15</v>
      </c>
      <c r="AN2" s="2">
        <v>225</v>
      </c>
    </row>
    <row r="3" spans="1:40" x14ac:dyDescent="0.25">
      <c r="A3" s="18" t="s">
        <v>1</v>
      </c>
      <c r="B3" s="2" t="s">
        <v>261</v>
      </c>
      <c r="C3" s="2"/>
      <c r="D3" t="s">
        <v>422</v>
      </c>
      <c r="E3" t="s">
        <v>420</v>
      </c>
      <c r="F3" t="s">
        <v>420</v>
      </c>
      <c r="G3">
        <v>5.0000000000000001E-3</v>
      </c>
      <c r="H3">
        <v>5.0000000000000001E-3</v>
      </c>
      <c r="I3" s="1">
        <v>8.8060000000000005E-4</v>
      </c>
      <c r="J3" s="1">
        <v>3.7173200000000003E-2</v>
      </c>
      <c r="K3" s="1">
        <v>0.36297000000000001</v>
      </c>
      <c r="L3" s="1">
        <v>7.5480000000000002E-4</v>
      </c>
      <c r="M3" s="1">
        <v>125.5296</v>
      </c>
      <c r="N3" s="1">
        <v>2.5484199999999999E-2</v>
      </c>
      <c r="O3" s="1">
        <v>0.28767199999999998</v>
      </c>
      <c r="P3" s="1">
        <v>1.83064E-2</v>
      </c>
      <c r="Q3" s="1">
        <v>3.4557999999999998E-2</v>
      </c>
      <c r="R3" s="1">
        <v>3.7173200000000003E-2</v>
      </c>
      <c r="S3" s="1">
        <v>1</v>
      </c>
      <c r="T3" s="1">
        <v>1</v>
      </c>
      <c r="U3" s="1">
        <v>1</v>
      </c>
      <c r="V3" s="1">
        <v>1</v>
      </c>
      <c r="W3" s="1">
        <v>1</v>
      </c>
      <c r="X3" s="1">
        <v>1</v>
      </c>
      <c r="Y3" s="1">
        <v>1</v>
      </c>
      <c r="Z3" s="1">
        <v>1</v>
      </c>
      <c r="AA3" s="1">
        <v>1</v>
      </c>
      <c r="AB3" s="1">
        <v>1</v>
      </c>
      <c r="AC3" s="29">
        <f t="shared" si="0"/>
        <v>0.4</v>
      </c>
      <c r="AD3" s="29">
        <f t="shared" si="0"/>
        <v>0.4</v>
      </c>
      <c r="AE3" s="29">
        <f t="shared" si="0"/>
        <v>0.4</v>
      </c>
      <c r="AF3" s="29">
        <f t="shared" si="0"/>
        <v>0.4</v>
      </c>
      <c r="AG3" s="29">
        <f t="shared" si="0"/>
        <v>0.4</v>
      </c>
      <c r="AH3" s="1">
        <v>432.2</v>
      </c>
      <c r="AI3" s="1">
        <v>241</v>
      </c>
      <c r="AJ3" s="1">
        <v>4</v>
      </c>
      <c r="AK3" s="1">
        <v>5.0000000000000001E-4</v>
      </c>
      <c r="AL3" s="1">
        <v>1.60342434058306E-3</v>
      </c>
      <c r="AM3" s="2">
        <v>15</v>
      </c>
      <c r="AN3" s="2">
        <v>241</v>
      </c>
    </row>
    <row r="4" spans="1:40" x14ac:dyDescent="0.25">
      <c r="A4" s="17" t="s">
        <v>2</v>
      </c>
      <c r="B4" s="2" t="s">
        <v>274</v>
      </c>
      <c r="C4" s="2"/>
      <c r="D4" t="s">
        <v>419</v>
      </c>
      <c r="E4" t="s">
        <v>420</v>
      </c>
      <c r="F4" t="s">
        <v>420</v>
      </c>
      <c r="G4" t="s">
        <v>420</v>
      </c>
      <c r="H4">
        <v>0</v>
      </c>
      <c r="I4" s="1">
        <v>0</v>
      </c>
      <c r="J4" s="1">
        <v>1.18618E-3</v>
      </c>
      <c r="K4" s="1">
        <v>0</v>
      </c>
      <c r="L4" s="1">
        <v>0</v>
      </c>
      <c r="M4" s="1">
        <v>1.9800800000000001</v>
      </c>
      <c r="N4" s="1">
        <v>2.6536300000000001E-4</v>
      </c>
      <c r="O4" s="1">
        <v>4.3150799999999998E-3</v>
      </c>
      <c r="P4" s="1">
        <v>2.6899200000000002E-4</v>
      </c>
      <c r="Q4" s="1">
        <v>7.5093600000000001E-4</v>
      </c>
      <c r="R4" s="1">
        <v>1.109592E-3</v>
      </c>
      <c r="S4" s="1">
        <v>1</v>
      </c>
      <c r="T4" s="1">
        <v>1</v>
      </c>
      <c r="U4" s="1">
        <v>1</v>
      </c>
      <c r="V4" s="1">
        <v>1</v>
      </c>
      <c r="W4" s="1">
        <v>1</v>
      </c>
      <c r="X4" s="1">
        <v>1</v>
      </c>
      <c r="Y4" s="1">
        <v>1</v>
      </c>
      <c r="Z4" s="1">
        <v>1</v>
      </c>
      <c r="AA4" s="1">
        <v>1</v>
      </c>
      <c r="AB4" s="1">
        <v>1</v>
      </c>
      <c r="AC4" s="29">
        <f t="shared" ref="AC4:AG5" si="1">0.4*X4</f>
        <v>0.4</v>
      </c>
      <c r="AD4" s="29">
        <f t="shared" si="1"/>
        <v>0.4</v>
      </c>
      <c r="AE4" s="29">
        <f t="shared" si="1"/>
        <v>0.4</v>
      </c>
      <c r="AF4" s="29">
        <f t="shared" si="1"/>
        <v>0.4</v>
      </c>
      <c r="AG4" s="29">
        <f t="shared" si="1"/>
        <v>0.4</v>
      </c>
      <c r="AH4" s="1">
        <v>1.0242262810756E-9</v>
      </c>
      <c r="AI4" s="1">
        <v>217</v>
      </c>
      <c r="AJ4" s="1">
        <v>10</v>
      </c>
      <c r="AL4" s="1">
        <v>676608297.21362197</v>
      </c>
      <c r="AM4" s="2">
        <v>15</v>
      </c>
      <c r="AN4" s="2">
        <v>217</v>
      </c>
    </row>
    <row r="5" spans="1:40" x14ac:dyDescent="0.25">
      <c r="A5" s="17" t="s">
        <v>3</v>
      </c>
      <c r="B5" s="2" t="s">
        <v>274</v>
      </c>
      <c r="C5" s="2"/>
      <c r="D5" t="s">
        <v>419</v>
      </c>
      <c r="E5" t="s">
        <v>420</v>
      </c>
      <c r="F5" t="s">
        <v>420</v>
      </c>
      <c r="G5" t="s">
        <v>420</v>
      </c>
      <c r="H5">
        <v>0</v>
      </c>
      <c r="I5" s="1">
        <v>0</v>
      </c>
      <c r="J5" s="1">
        <v>5.56664E-5</v>
      </c>
      <c r="K5" s="1">
        <v>0</v>
      </c>
      <c r="L5" s="1">
        <v>0</v>
      </c>
      <c r="M5" s="1">
        <v>0.183064</v>
      </c>
      <c r="N5" s="1">
        <v>1.4612499999999999E-4</v>
      </c>
      <c r="O5" s="1">
        <v>2.3350000000000001E-4</v>
      </c>
      <c r="P5" s="1">
        <v>3.1569200000000003E-5</v>
      </c>
      <c r="Q5" s="1">
        <v>4.4271599999999998E-5</v>
      </c>
      <c r="R5" s="1">
        <v>5.3424799999999997E-5</v>
      </c>
      <c r="S5" s="1">
        <v>0.9</v>
      </c>
      <c r="T5" s="1">
        <v>0.9</v>
      </c>
      <c r="U5" s="1">
        <v>0.9</v>
      </c>
      <c r="V5" s="1">
        <v>0.9</v>
      </c>
      <c r="W5" s="1">
        <v>0.9</v>
      </c>
      <c r="X5" s="1">
        <v>1</v>
      </c>
      <c r="Y5" s="1">
        <v>1</v>
      </c>
      <c r="Z5" s="1">
        <v>1</v>
      </c>
      <c r="AA5" s="1">
        <v>1</v>
      </c>
      <c r="AB5" s="1">
        <v>1</v>
      </c>
      <c r="AC5" s="29">
        <f t="shared" si="1"/>
        <v>0.4</v>
      </c>
      <c r="AD5" s="29">
        <f t="shared" si="1"/>
        <v>0.4</v>
      </c>
      <c r="AE5" s="29">
        <f t="shared" si="1"/>
        <v>0.4</v>
      </c>
      <c r="AF5" s="29">
        <f t="shared" si="1"/>
        <v>0.4</v>
      </c>
      <c r="AG5" s="29">
        <f t="shared" si="1"/>
        <v>0.4</v>
      </c>
      <c r="AH5" s="1">
        <v>4.7564687975646899E-8</v>
      </c>
      <c r="AI5" s="1">
        <v>218</v>
      </c>
      <c r="AJ5" s="1">
        <v>10</v>
      </c>
      <c r="AL5" s="1">
        <v>14569632</v>
      </c>
      <c r="AM5" s="2">
        <v>15</v>
      </c>
      <c r="AN5" s="2">
        <v>218</v>
      </c>
    </row>
    <row r="6" spans="1:40" x14ac:dyDescent="0.25">
      <c r="A6" s="17" t="s">
        <v>4</v>
      </c>
      <c r="B6" s="2" t="s">
        <v>274</v>
      </c>
      <c r="C6" s="2"/>
      <c r="D6" t="s">
        <v>419</v>
      </c>
      <c r="E6" t="s">
        <v>420</v>
      </c>
      <c r="F6" t="s">
        <v>420</v>
      </c>
      <c r="G6" t="s">
        <v>420</v>
      </c>
      <c r="H6">
        <v>0</v>
      </c>
      <c r="I6" s="1">
        <v>0</v>
      </c>
      <c r="J6" s="1">
        <v>3.3810799999999999</v>
      </c>
      <c r="K6" s="1">
        <v>0</v>
      </c>
      <c r="L6" s="1">
        <v>0</v>
      </c>
      <c r="M6" s="1">
        <v>5024.92</v>
      </c>
      <c r="N6" s="1">
        <v>0.67451300000000003</v>
      </c>
      <c r="O6" s="1">
        <v>10.89044</v>
      </c>
      <c r="P6" s="1">
        <v>0.67247999999999997</v>
      </c>
      <c r="Q6" s="1">
        <v>1.92404</v>
      </c>
      <c r="R6" s="1">
        <v>3.0074800000000002</v>
      </c>
      <c r="S6" s="1">
        <v>1</v>
      </c>
      <c r="T6" s="1">
        <v>1</v>
      </c>
      <c r="U6" s="1">
        <v>1</v>
      </c>
      <c r="V6" s="1">
        <v>1</v>
      </c>
      <c r="W6" s="1">
        <v>1</v>
      </c>
      <c r="X6" s="1">
        <v>1</v>
      </c>
      <c r="Y6" s="1">
        <v>1</v>
      </c>
      <c r="Z6" s="1">
        <v>1</v>
      </c>
      <c r="AA6" s="1">
        <v>1</v>
      </c>
      <c r="AB6" s="1">
        <v>1</v>
      </c>
      <c r="AC6" s="29">
        <f t="shared" ref="AC6:AG7" si="2">0.4*X6</f>
        <v>0.4</v>
      </c>
      <c r="AD6" s="29">
        <f t="shared" si="2"/>
        <v>0.4</v>
      </c>
      <c r="AE6" s="29">
        <f t="shared" si="2"/>
        <v>0.4</v>
      </c>
      <c r="AF6" s="29">
        <f t="shared" si="2"/>
        <v>0.4</v>
      </c>
      <c r="AG6" s="29">
        <f t="shared" si="2"/>
        <v>0.4</v>
      </c>
      <c r="AH6" s="1">
        <v>4.8554033485540298E-6</v>
      </c>
      <c r="AI6" s="1">
        <v>137</v>
      </c>
      <c r="AJ6" s="1">
        <v>0.4</v>
      </c>
      <c r="AL6" s="1">
        <v>142727.58620689699</v>
      </c>
      <c r="AM6" s="2"/>
      <c r="AN6" s="2">
        <v>137</v>
      </c>
    </row>
    <row r="7" spans="1:40" x14ac:dyDescent="0.25">
      <c r="A7" s="17" t="s">
        <v>5</v>
      </c>
      <c r="B7" s="2" t="s">
        <v>274</v>
      </c>
      <c r="C7" s="2"/>
      <c r="D7" t="s">
        <v>421</v>
      </c>
      <c r="E7" t="s">
        <v>420</v>
      </c>
      <c r="F7" t="s">
        <v>420</v>
      </c>
      <c r="G7">
        <v>0.1</v>
      </c>
      <c r="H7">
        <v>0.1</v>
      </c>
      <c r="I7" s="1">
        <v>6.6599999999999998E-6</v>
      </c>
      <c r="J7" s="1">
        <v>5.4732399999999999E-3</v>
      </c>
      <c r="K7" s="1">
        <v>5.4020000000000001E-4</v>
      </c>
      <c r="L7" s="1">
        <v>4.8470000000000003E-6</v>
      </c>
      <c r="M7" s="1">
        <v>48.194400000000002</v>
      </c>
      <c r="N7" s="1">
        <v>4.1031900000000003E-2</v>
      </c>
      <c r="O7" s="1">
        <v>5.5666399999999998E-2</v>
      </c>
      <c r="P7" s="1">
        <v>3.13824E-3</v>
      </c>
      <c r="Q7" s="1">
        <v>4.5392399999999999E-3</v>
      </c>
      <c r="R7" s="1">
        <v>5.3611600000000002E-3</v>
      </c>
      <c r="S7" s="1">
        <v>1</v>
      </c>
      <c r="T7" s="1">
        <v>1</v>
      </c>
      <c r="U7" s="1">
        <v>1</v>
      </c>
      <c r="V7" s="1">
        <v>1</v>
      </c>
      <c r="W7" s="1">
        <v>1</v>
      </c>
      <c r="X7" s="1">
        <v>1</v>
      </c>
      <c r="Y7" s="1">
        <v>1</v>
      </c>
      <c r="Z7" s="1">
        <v>1</v>
      </c>
      <c r="AA7" s="1">
        <v>1</v>
      </c>
      <c r="AB7" s="1">
        <v>1</v>
      </c>
      <c r="AC7" s="29">
        <f t="shared" si="2"/>
        <v>0.4</v>
      </c>
      <c r="AD7" s="29">
        <f t="shared" si="2"/>
        <v>0.4</v>
      </c>
      <c r="AE7" s="29">
        <f t="shared" si="2"/>
        <v>0.4</v>
      </c>
      <c r="AF7" s="29">
        <f t="shared" si="2"/>
        <v>0.4</v>
      </c>
      <c r="AG7" s="29">
        <f t="shared" si="2"/>
        <v>0.4</v>
      </c>
      <c r="AH7" s="1">
        <v>1.37342465753425E-2</v>
      </c>
      <c r="AI7" s="1">
        <v>210</v>
      </c>
      <c r="AJ7" s="1">
        <v>480</v>
      </c>
      <c r="AK7" s="1">
        <v>0.05</v>
      </c>
      <c r="AL7" s="1">
        <v>50.457809694793497</v>
      </c>
      <c r="AM7" s="2">
        <v>15</v>
      </c>
      <c r="AN7" s="2">
        <v>210</v>
      </c>
    </row>
    <row r="8" spans="1:40" x14ac:dyDescent="0.25">
      <c r="A8" s="17" t="s">
        <v>6</v>
      </c>
      <c r="B8" s="2" t="s">
        <v>274</v>
      </c>
      <c r="C8" s="2"/>
      <c r="D8" t="s">
        <v>421</v>
      </c>
      <c r="E8" t="s">
        <v>420</v>
      </c>
      <c r="F8" t="s">
        <v>420</v>
      </c>
      <c r="G8">
        <v>0.1</v>
      </c>
      <c r="H8">
        <v>0.1</v>
      </c>
      <c r="I8" s="1">
        <v>9.9159999999999996E-7</v>
      </c>
      <c r="J8" s="1">
        <v>0.68742400000000004</v>
      </c>
      <c r="K8" s="1">
        <v>1.3134999999999999E-4</v>
      </c>
      <c r="L8" s="1">
        <v>7.3259999999999998E-7</v>
      </c>
      <c r="M8" s="1">
        <v>1109.5920000000001</v>
      </c>
      <c r="N8" s="1">
        <v>0.191716</v>
      </c>
      <c r="O8" s="1">
        <v>2.3536800000000002</v>
      </c>
      <c r="P8" s="1">
        <v>0.148506</v>
      </c>
      <c r="Q8" s="1">
        <v>0.41469600000000001</v>
      </c>
      <c r="R8" s="1">
        <v>0.62951599999999996</v>
      </c>
      <c r="S8" s="1">
        <v>1</v>
      </c>
      <c r="T8" s="1">
        <v>1</v>
      </c>
      <c r="U8" s="1">
        <v>1</v>
      </c>
      <c r="V8" s="1">
        <v>1</v>
      </c>
      <c r="W8" s="1">
        <v>1</v>
      </c>
      <c r="X8" s="1">
        <v>1</v>
      </c>
      <c r="Y8" s="1">
        <v>1</v>
      </c>
      <c r="Z8" s="1">
        <v>1</v>
      </c>
      <c r="AA8" s="1">
        <v>1</v>
      </c>
      <c r="AB8" s="1">
        <v>1</v>
      </c>
      <c r="AC8" s="29">
        <f t="shared" ref="AC8:AG9" si="3">0.4*X8</f>
        <v>0.4</v>
      </c>
      <c r="AD8" s="29">
        <f t="shared" si="3"/>
        <v>0.4</v>
      </c>
      <c r="AE8" s="29">
        <f t="shared" si="3"/>
        <v>0.4</v>
      </c>
      <c r="AF8" s="29">
        <f t="shared" si="3"/>
        <v>0.4</v>
      </c>
      <c r="AG8" s="29">
        <f t="shared" si="3"/>
        <v>0.4</v>
      </c>
      <c r="AH8" s="1">
        <v>8.6738964992389594E-5</v>
      </c>
      <c r="AI8" s="1">
        <v>213</v>
      </c>
      <c r="AJ8" s="1">
        <v>480</v>
      </c>
      <c r="AK8" s="1">
        <v>0.05</v>
      </c>
      <c r="AL8" s="1">
        <v>7989.4889230094304</v>
      </c>
      <c r="AM8" s="2">
        <v>15</v>
      </c>
      <c r="AN8" s="2">
        <v>213</v>
      </c>
    </row>
    <row r="9" spans="1:40" x14ac:dyDescent="0.25">
      <c r="A9" s="17" t="s">
        <v>7</v>
      </c>
      <c r="B9" s="2" t="s">
        <v>274</v>
      </c>
      <c r="C9" s="2"/>
      <c r="D9" t="s">
        <v>421</v>
      </c>
      <c r="E9" t="s">
        <v>420</v>
      </c>
      <c r="F9" t="s">
        <v>420</v>
      </c>
      <c r="G9">
        <v>0.1</v>
      </c>
      <c r="H9">
        <v>0.1</v>
      </c>
      <c r="I9" s="1">
        <v>5.5130000000000002E-7</v>
      </c>
      <c r="J9" s="1">
        <v>9.1345200000000002</v>
      </c>
      <c r="K9" s="1">
        <v>3.6600000000000002E-5</v>
      </c>
      <c r="L9" s="1">
        <v>4.144E-7</v>
      </c>
      <c r="M9" s="1">
        <v>13281.48</v>
      </c>
      <c r="N9" s="1">
        <v>1.65998</v>
      </c>
      <c r="O9" s="1">
        <v>28.767199999999999</v>
      </c>
      <c r="P9" s="1">
        <v>1.6288959999999999</v>
      </c>
      <c r="Q9" s="1">
        <v>4.7073600000000004</v>
      </c>
      <c r="R9" s="1">
        <v>7.6214399999999998</v>
      </c>
      <c r="S9" s="1">
        <v>1</v>
      </c>
      <c r="T9" s="1">
        <v>1</v>
      </c>
      <c r="U9" s="1">
        <v>1</v>
      </c>
      <c r="V9" s="1">
        <v>1</v>
      </c>
      <c r="W9" s="1">
        <v>1</v>
      </c>
      <c r="X9" s="1">
        <v>1</v>
      </c>
      <c r="Y9" s="1">
        <v>1</v>
      </c>
      <c r="Z9" s="1">
        <v>1</v>
      </c>
      <c r="AA9" s="1">
        <v>1</v>
      </c>
      <c r="AB9" s="1">
        <v>1</v>
      </c>
      <c r="AC9" s="29">
        <f t="shared" si="3"/>
        <v>0.4</v>
      </c>
      <c r="AD9" s="29">
        <f>0.4*Y9</f>
        <v>0.4</v>
      </c>
      <c r="AE9" s="29">
        <f t="shared" si="3"/>
        <v>0.4</v>
      </c>
      <c r="AF9" s="29">
        <f t="shared" si="3"/>
        <v>0.4</v>
      </c>
      <c r="AG9" s="29">
        <f t="shared" si="3"/>
        <v>0.4</v>
      </c>
      <c r="AH9" s="1">
        <v>3.7861491628614902E-5</v>
      </c>
      <c r="AI9" s="1">
        <v>214</v>
      </c>
      <c r="AJ9" s="1">
        <v>480</v>
      </c>
      <c r="AK9" s="1">
        <v>0.05</v>
      </c>
      <c r="AL9" s="1">
        <v>18303.557788944701</v>
      </c>
      <c r="AM9" s="2">
        <v>15</v>
      </c>
      <c r="AN9" s="2">
        <v>214</v>
      </c>
    </row>
    <row r="10" spans="1:40" x14ac:dyDescent="0.25">
      <c r="A10" s="18" t="s">
        <v>8</v>
      </c>
      <c r="B10" s="2" t="s">
        <v>261</v>
      </c>
      <c r="C10" s="2"/>
      <c r="D10" t="s">
        <v>421</v>
      </c>
      <c r="E10" t="s">
        <v>420</v>
      </c>
      <c r="F10" t="s">
        <v>420</v>
      </c>
      <c r="G10">
        <v>1</v>
      </c>
      <c r="H10">
        <v>0.02</v>
      </c>
      <c r="I10" s="1">
        <v>4.9209999999999998E-5</v>
      </c>
      <c r="J10" s="1">
        <v>8.6861999999999996E-4</v>
      </c>
      <c r="K10" s="1">
        <v>1.5428999999999999E-4</v>
      </c>
      <c r="L10" s="1">
        <v>5.0319999999999999E-5</v>
      </c>
      <c r="M10" s="1">
        <v>17.559200000000001</v>
      </c>
      <c r="N10" s="1">
        <v>3.6589700000000001E-3</v>
      </c>
      <c r="O10" s="1">
        <v>1.9613999999999999E-2</v>
      </c>
      <c r="P10" s="1">
        <v>4.0161999999999999E-4</v>
      </c>
      <c r="Q10" s="1">
        <v>7.0049999999999995E-4</v>
      </c>
      <c r="R10" s="1">
        <v>8.5367600000000004E-4</v>
      </c>
      <c r="S10" s="1">
        <v>1</v>
      </c>
      <c r="T10" s="1">
        <v>1</v>
      </c>
      <c r="U10" s="1">
        <v>1</v>
      </c>
      <c r="V10" s="1">
        <v>1</v>
      </c>
      <c r="W10" s="1">
        <v>1</v>
      </c>
      <c r="X10" s="1">
        <v>1</v>
      </c>
      <c r="Y10" s="1">
        <v>1</v>
      </c>
      <c r="Z10" s="1">
        <v>1</v>
      </c>
      <c r="AA10" s="1">
        <v>1</v>
      </c>
      <c r="AB10" s="1">
        <v>1</v>
      </c>
      <c r="AC10" s="29">
        <f t="shared" ref="AC10:AG10" si="4">0.4*X10</f>
        <v>0.4</v>
      </c>
      <c r="AD10" s="29">
        <f t="shared" si="4"/>
        <v>0.4</v>
      </c>
      <c r="AE10" s="29">
        <f t="shared" si="4"/>
        <v>0.4</v>
      </c>
      <c r="AF10" s="29">
        <f t="shared" si="4"/>
        <v>0.4</v>
      </c>
      <c r="AG10" s="29">
        <f t="shared" si="4"/>
        <v>0.4</v>
      </c>
      <c r="AH10" s="1">
        <v>30.167100000000001</v>
      </c>
      <c r="AI10" s="1">
        <v>137</v>
      </c>
      <c r="AJ10" s="1">
        <v>10</v>
      </c>
      <c r="AK10" s="1">
        <v>1</v>
      </c>
      <c r="AL10" s="1">
        <v>2.2972045705420802E-2</v>
      </c>
      <c r="AM10" s="2">
        <v>200</v>
      </c>
      <c r="AN10" s="2">
        <v>137</v>
      </c>
    </row>
    <row r="11" spans="1:40" x14ac:dyDescent="0.25">
      <c r="A11" s="17" t="s">
        <v>9</v>
      </c>
      <c r="B11" s="2" t="s">
        <v>274</v>
      </c>
      <c r="C11" s="2"/>
      <c r="D11" t="s">
        <v>419</v>
      </c>
      <c r="E11" t="s">
        <v>420</v>
      </c>
      <c r="F11" t="s">
        <v>420</v>
      </c>
      <c r="G11" t="s">
        <v>420</v>
      </c>
      <c r="H11">
        <v>0</v>
      </c>
      <c r="I11" s="1">
        <v>0</v>
      </c>
      <c r="J11" s="1">
        <v>0.13318840000000001</v>
      </c>
      <c r="K11" s="1">
        <v>0</v>
      </c>
      <c r="L11" s="1">
        <v>0</v>
      </c>
      <c r="M11" s="1">
        <v>233.5</v>
      </c>
      <c r="N11" s="1">
        <v>3.1446099999999998E-2</v>
      </c>
      <c r="O11" s="1">
        <v>0.51370000000000005</v>
      </c>
      <c r="P11" s="1">
        <v>3.19428E-2</v>
      </c>
      <c r="Q11" s="1">
        <v>8.9290400000000006E-2</v>
      </c>
      <c r="R11" s="1">
        <v>0.1281448</v>
      </c>
      <c r="S11" s="1">
        <v>1</v>
      </c>
      <c r="T11" s="1">
        <v>1</v>
      </c>
      <c r="U11" s="1">
        <v>1</v>
      </c>
      <c r="V11" s="1">
        <v>1</v>
      </c>
      <c r="W11" s="1">
        <v>1</v>
      </c>
      <c r="X11" s="1">
        <v>1</v>
      </c>
      <c r="Y11" s="1">
        <v>1</v>
      </c>
      <c r="Z11" s="1">
        <v>1</v>
      </c>
      <c r="AA11" s="1">
        <v>1</v>
      </c>
      <c r="AB11" s="1">
        <v>1</v>
      </c>
      <c r="AC11" s="29">
        <f t="shared" ref="AC11:AG11" si="5">0.4*X11</f>
        <v>0.4</v>
      </c>
      <c r="AD11" s="29">
        <f t="shared" si="5"/>
        <v>0.4</v>
      </c>
      <c r="AE11" s="29">
        <f t="shared" si="5"/>
        <v>0.4</v>
      </c>
      <c r="AF11" s="29">
        <f t="shared" si="5"/>
        <v>0.4</v>
      </c>
      <c r="AG11" s="29">
        <f t="shared" si="5"/>
        <v>0.4</v>
      </c>
      <c r="AH11" s="1">
        <v>9.3226788432267907E-6</v>
      </c>
      <c r="AI11" s="1">
        <v>221</v>
      </c>
      <c r="AJ11" s="1">
        <v>250</v>
      </c>
      <c r="AL11" s="1">
        <v>74334.857142857101</v>
      </c>
      <c r="AM11" s="2">
        <v>15</v>
      </c>
      <c r="AN11" s="2">
        <v>221</v>
      </c>
    </row>
    <row r="12" spans="1:40" x14ac:dyDescent="0.25">
      <c r="A12" s="17" t="s">
        <v>10</v>
      </c>
      <c r="B12" s="2" t="s">
        <v>274</v>
      </c>
      <c r="C12" s="2"/>
      <c r="D12" t="s">
        <v>419</v>
      </c>
      <c r="E12" t="s">
        <v>420</v>
      </c>
      <c r="F12" t="s">
        <v>420</v>
      </c>
      <c r="G12" t="s">
        <v>420</v>
      </c>
      <c r="H12">
        <v>0</v>
      </c>
      <c r="I12" s="1">
        <v>0</v>
      </c>
      <c r="J12" s="1">
        <v>0.61270400000000003</v>
      </c>
      <c r="K12" s="1">
        <v>0</v>
      </c>
      <c r="L12" s="1">
        <v>0</v>
      </c>
      <c r="M12" s="1">
        <v>1038.6079999999999</v>
      </c>
      <c r="N12" s="1">
        <v>0.174181</v>
      </c>
      <c r="O12" s="1">
        <v>2.2229199999999998</v>
      </c>
      <c r="P12" s="1">
        <v>0.1386056</v>
      </c>
      <c r="Q12" s="1">
        <v>0.38667600000000002</v>
      </c>
      <c r="R12" s="1">
        <v>0.57347599999999999</v>
      </c>
      <c r="S12" s="1">
        <v>1</v>
      </c>
      <c r="T12" s="1">
        <v>1</v>
      </c>
      <c r="U12" s="1">
        <v>1</v>
      </c>
      <c r="V12" s="1">
        <v>1</v>
      </c>
      <c r="W12" s="1">
        <v>1</v>
      </c>
      <c r="X12" s="1">
        <v>1</v>
      </c>
      <c r="Y12" s="1">
        <v>1</v>
      </c>
      <c r="Z12" s="1">
        <v>1</v>
      </c>
      <c r="AA12" s="1">
        <v>1</v>
      </c>
      <c r="AB12" s="1">
        <v>1</v>
      </c>
      <c r="AC12" s="29">
        <f t="shared" ref="AC12:AG12" si="6">0.4*X12</f>
        <v>0.4</v>
      </c>
      <c r="AD12" s="29">
        <f t="shared" si="6"/>
        <v>0.4</v>
      </c>
      <c r="AE12" s="29">
        <f t="shared" si="6"/>
        <v>0.4</v>
      </c>
      <c r="AF12" s="29">
        <f t="shared" si="6"/>
        <v>0.4</v>
      </c>
      <c r="AG12" s="29">
        <f t="shared" si="6"/>
        <v>0.4</v>
      </c>
      <c r="AH12" s="1">
        <v>1.5506088280060901E-5</v>
      </c>
      <c r="AI12" s="1">
        <v>206</v>
      </c>
      <c r="AJ12" s="1">
        <v>6300</v>
      </c>
      <c r="AL12" s="1">
        <v>44692.122699386498</v>
      </c>
      <c r="AM12" s="2"/>
      <c r="AN12" s="2">
        <v>206</v>
      </c>
    </row>
    <row r="13" spans="1:40" x14ac:dyDescent="0.25">
      <c r="A13" s="17" t="s">
        <v>11</v>
      </c>
      <c r="B13" s="2" t="s">
        <v>274</v>
      </c>
      <c r="C13" s="2"/>
      <c r="D13" t="s">
        <v>421</v>
      </c>
      <c r="E13" t="s">
        <v>420</v>
      </c>
      <c r="F13" t="s">
        <v>420</v>
      </c>
      <c r="G13">
        <v>5.0000000000000001E-3</v>
      </c>
      <c r="H13">
        <v>5.0000000000000001E-3</v>
      </c>
      <c r="I13" s="1">
        <v>4.6250000000000002E-4</v>
      </c>
      <c r="J13" s="1">
        <v>6.7061200000000001E-2</v>
      </c>
      <c r="K13" s="1">
        <v>4.6620000000000002E-2</v>
      </c>
      <c r="L13" s="1">
        <v>3.9589999999999997E-4</v>
      </c>
      <c r="M13" s="1">
        <v>160.648</v>
      </c>
      <c r="N13" s="1">
        <v>2.85236E-2</v>
      </c>
      <c r="O13" s="1">
        <v>0.36052400000000001</v>
      </c>
      <c r="P13" s="1">
        <v>2.2415999999999998E-2</v>
      </c>
      <c r="Q13" s="1">
        <v>5.3424800000000001E-2</v>
      </c>
      <c r="R13" s="1">
        <v>6.6874400000000001E-2</v>
      </c>
      <c r="S13" s="1">
        <v>1</v>
      </c>
      <c r="T13" s="1">
        <v>1</v>
      </c>
      <c r="U13" s="1">
        <v>1</v>
      </c>
      <c r="V13" s="1">
        <v>1</v>
      </c>
      <c r="W13" s="1">
        <v>1</v>
      </c>
      <c r="X13" s="1">
        <v>1</v>
      </c>
      <c r="Y13" s="1">
        <v>1</v>
      </c>
      <c r="Z13" s="1">
        <v>1</v>
      </c>
      <c r="AA13" s="1">
        <v>1</v>
      </c>
      <c r="AB13" s="1">
        <v>1</v>
      </c>
      <c r="AC13" s="29">
        <f t="shared" ref="AC13:AG13" si="7">0.4*X13</f>
        <v>0.4</v>
      </c>
      <c r="AD13" s="29">
        <f t="shared" si="7"/>
        <v>0.4</v>
      </c>
      <c r="AE13" s="29">
        <f t="shared" si="7"/>
        <v>0.4</v>
      </c>
      <c r="AF13" s="29">
        <f t="shared" si="7"/>
        <v>0.4</v>
      </c>
      <c r="AG13" s="29">
        <f t="shared" si="7"/>
        <v>0.4</v>
      </c>
      <c r="AH13" s="1">
        <v>2144000</v>
      </c>
      <c r="AI13" s="1">
        <v>237</v>
      </c>
      <c r="AJ13" s="1">
        <v>0.2</v>
      </c>
      <c r="AK13" s="1">
        <v>5.0000000000000001E-4</v>
      </c>
      <c r="AL13" s="1">
        <v>3.2322761194029798E-7</v>
      </c>
      <c r="AM13" s="2">
        <v>15</v>
      </c>
      <c r="AN13" s="2">
        <v>237</v>
      </c>
    </row>
    <row r="14" spans="1:40" x14ac:dyDescent="0.25">
      <c r="A14" s="17" t="s">
        <v>12</v>
      </c>
      <c r="B14" s="2" t="s">
        <v>274</v>
      </c>
      <c r="C14" s="2"/>
      <c r="D14" t="s">
        <v>421</v>
      </c>
      <c r="E14" t="s">
        <v>420</v>
      </c>
      <c r="F14" t="s">
        <v>420</v>
      </c>
      <c r="G14">
        <v>5.0000000000000001E-3</v>
      </c>
      <c r="H14">
        <v>5.0000000000000001E-3</v>
      </c>
      <c r="I14" s="1">
        <v>4.8840000000000002E-6</v>
      </c>
      <c r="J14" s="1">
        <v>1.01806</v>
      </c>
      <c r="K14" s="1">
        <v>1.6872E-5</v>
      </c>
      <c r="L14" s="1">
        <v>3.5742E-6</v>
      </c>
      <c r="M14" s="1">
        <v>1731.636</v>
      </c>
      <c r="N14" s="1">
        <v>0.23613799999999999</v>
      </c>
      <c r="O14" s="1">
        <v>3.7920400000000001</v>
      </c>
      <c r="P14" s="1">
        <v>0.237236</v>
      </c>
      <c r="Q14" s="1">
        <v>0.65940399999999999</v>
      </c>
      <c r="R14" s="1">
        <v>0.96388799999999997</v>
      </c>
      <c r="S14" s="1">
        <v>1</v>
      </c>
      <c r="T14" s="1">
        <v>1</v>
      </c>
      <c r="U14" s="1">
        <v>1</v>
      </c>
      <c r="V14" s="1">
        <v>1</v>
      </c>
      <c r="W14" s="1">
        <v>1</v>
      </c>
      <c r="X14" s="1">
        <v>1</v>
      </c>
      <c r="Y14" s="1">
        <v>1</v>
      </c>
      <c r="Z14" s="1">
        <v>1</v>
      </c>
      <c r="AA14" s="1">
        <v>1</v>
      </c>
      <c r="AB14" s="1">
        <v>1</v>
      </c>
      <c r="AC14" s="29">
        <f t="shared" ref="AC14:AG14" si="8">0.4*X14</f>
        <v>0.4</v>
      </c>
      <c r="AD14" s="29">
        <f t="shared" si="8"/>
        <v>0.4</v>
      </c>
      <c r="AE14" s="29">
        <f t="shared" si="8"/>
        <v>0.4</v>
      </c>
      <c r="AF14" s="29">
        <f t="shared" si="8"/>
        <v>0.4</v>
      </c>
      <c r="AG14" s="29">
        <f t="shared" si="8"/>
        <v>0.4</v>
      </c>
      <c r="AH14" s="1">
        <v>7.3882191780821893E-2</v>
      </c>
      <c r="AI14" s="1">
        <v>233</v>
      </c>
      <c r="AJ14" s="1">
        <v>2000</v>
      </c>
      <c r="AK14" s="1">
        <v>5.0000000000000001E-4</v>
      </c>
      <c r="AL14" s="1">
        <v>9.3797975303148302</v>
      </c>
      <c r="AM14" s="2">
        <v>300</v>
      </c>
      <c r="AN14" s="2">
        <v>233</v>
      </c>
    </row>
    <row r="15" spans="1:40" x14ac:dyDescent="0.25">
      <c r="A15" s="17" t="s">
        <v>13</v>
      </c>
      <c r="B15" s="2" t="s">
        <v>274</v>
      </c>
      <c r="C15" s="2"/>
      <c r="D15" t="s">
        <v>421</v>
      </c>
      <c r="E15" t="s">
        <v>420</v>
      </c>
      <c r="F15" t="s">
        <v>420</v>
      </c>
      <c r="G15">
        <v>0.6</v>
      </c>
      <c r="H15">
        <v>0.02</v>
      </c>
      <c r="I15" s="1">
        <v>2.7639E-7</v>
      </c>
      <c r="J15" s="1">
        <v>7.5280400000000004E-4</v>
      </c>
      <c r="K15" s="1">
        <v>2.5825999999999998E-7</v>
      </c>
      <c r="L15" s="1">
        <v>2.0979E-7</v>
      </c>
      <c r="M15" s="1">
        <v>18.68</v>
      </c>
      <c r="N15" s="1">
        <v>3.7291099999999999E-3</v>
      </c>
      <c r="O15" s="1">
        <v>2.0921599999999999E-2</v>
      </c>
      <c r="P15" s="1">
        <v>2.9514400000000001E-4</v>
      </c>
      <c r="Q15" s="1">
        <v>5.9589199999999999E-4</v>
      </c>
      <c r="R15" s="1">
        <v>7.4159599999999997E-4</v>
      </c>
      <c r="S15" s="1">
        <v>0.9</v>
      </c>
      <c r="T15" s="1">
        <v>0.9</v>
      </c>
      <c r="U15" s="1">
        <v>0.9</v>
      </c>
      <c r="V15" s="1">
        <v>0.9</v>
      </c>
      <c r="W15" s="1">
        <v>0.9</v>
      </c>
      <c r="X15" s="1">
        <v>1</v>
      </c>
      <c r="Y15" s="1">
        <v>1</v>
      </c>
      <c r="Z15" s="1">
        <v>1</v>
      </c>
      <c r="AA15" s="1">
        <v>1</v>
      </c>
      <c r="AB15" s="1">
        <v>1</v>
      </c>
      <c r="AC15" s="29">
        <f t="shared" ref="AC15:AG17" si="9">0.4*X15</f>
        <v>0.4</v>
      </c>
      <c r="AD15" s="29">
        <f t="shared" si="9"/>
        <v>0.4</v>
      </c>
      <c r="AE15" s="29">
        <f t="shared" si="9"/>
        <v>0.4</v>
      </c>
      <c r="AF15" s="29">
        <f t="shared" si="9"/>
        <v>0.4</v>
      </c>
      <c r="AG15" s="29">
        <f t="shared" si="9"/>
        <v>0.4</v>
      </c>
      <c r="AH15" s="1">
        <v>3.7134703196347002E-4</v>
      </c>
      <c r="AI15" s="1">
        <v>209</v>
      </c>
      <c r="AJ15" s="1">
        <v>150</v>
      </c>
      <c r="AK15" s="1">
        <v>0.2</v>
      </c>
      <c r="AL15" s="1">
        <v>1866.1789117737501</v>
      </c>
      <c r="AM15" s="2"/>
      <c r="AN15" s="2">
        <v>209</v>
      </c>
    </row>
    <row r="16" spans="1:40" x14ac:dyDescent="0.25">
      <c r="A16" s="17" t="s">
        <v>14</v>
      </c>
      <c r="B16" s="2" t="s">
        <v>274</v>
      </c>
      <c r="C16" s="2"/>
      <c r="D16" t="s">
        <v>421</v>
      </c>
      <c r="E16" t="s">
        <v>420</v>
      </c>
      <c r="F16" t="s">
        <v>420</v>
      </c>
      <c r="G16">
        <v>0.6</v>
      </c>
      <c r="H16">
        <v>0.02</v>
      </c>
      <c r="I16" s="1">
        <v>3.774E-3</v>
      </c>
      <c r="J16" s="1">
        <v>2.09216E-3</v>
      </c>
      <c r="K16" s="1">
        <v>2.2311000000000001E-2</v>
      </c>
      <c r="L16" s="1">
        <v>2.5752000000000001E-3</v>
      </c>
      <c r="M16" s="1">
        <v>8.7982800000000001</v>
      </c>
      <c r="N16" s="1">
        <v>2.5367300000000001E-3</v>
      </c>
      <c r="O16" s="1">
        <v>2.0361199999999999E-2</v>
      </c>
      <c r="P16" s="1">
        <v>1.3300160000000001E-3</v>
      </c>
      <c r="Q16" s="1">
        <v>2.0547999999999999E-3</v>
      </c>
      <c r="R16" s="1">
        <v>2.09216E-3</v>
      </c>
      <c r="S16" s="1">
        <v>1</v>
      </c>
      <c r="T16" s="1">
        <v>1</v>
      </c>
      <c r="U16" s="1">
        <v>1</v>
      </c>
      <c r="V16" s="1">
        <v>1</v>
      </c>
      <c r="W16" s="1">
        <v>1</v>
      </c>
      <c r="X16" s="1">
        <v>1</v>
      </c>
      <c r="Y16" s="1">
        <v>1</v>
      </c>
      <c r="Z16" s="1">
        <v>1</v>
      </c>
      <c r="AA16" s="1">
        <v>1</v>
      </c>
      <c r="AB16" s="1">
        <v>1</v>
      </c>
      <c r="AC16" s="29">
        <f t="shared" si="9"/>
        <v>0.4</v>
      </c>
      <c r="AD16" s="29">
        <f t="shared" si="9"/>
        <v>0.4</v>
      </c>
      <c r="AE16" s="29">
        <f t="shared" si="9"/>
        <v>0.4</v>
      </c>
      <c r="AF16" s="29">
        <f t="shared" si="9"/>
        <v>0.4</v>
      </c>
      <c r="AG16" s="29">
        <f t="shared" si="9"/>
        <v>0.4</v>
      </c>
      <c r="AH16" s="1">
        <v>22.2</v>
      </c>
      <c r="AI16" s="1">
        <v>210</v>
      </c>
      <c r="AJ16" s="1">
        <v>150</v>
      </c>
      <c r="AK16" s="1">
        <v>0.2</v>
      </c>
      <c r="AL16" s="1">
        <v>3.1216216216216199E-2</v>
      </c>
      <c r="AM16" s="2"/>
      <c r="AN16" s="2">
        <v>210</v>
      </c>
    </row>
    <row r="17" spans="1:40" x14ac:dyDescent="0.25">
      <c r="A17" s="17" t="s">
        <v>15</v>
      </c>
      <c r="B17" s="2" t="s">
        <v>274</v>
      </c>
      <c r="C17" s="2"/>
      <c r="D17" t="s">
        <v>421</v>
      </c>
      <c r="E17" t="s">
        <v>420</v>
      </c>
      <c r="F17" t="s">
        <v>420</v>
      </c>
      <c r="G17">
        <v>0.6</v>
      </c>
      <c r="H17">
        <v>0.02</v>
      </c>
      <c r="I17" s="1">
        <v>7.3630000000000005E-7</v>
      </c>
      <c r="J17" s="1">
        <v>1.2571639999999999</v>
      </c>
      <c r="K17" s="1">
        <v>4.6600000000000001E-5</v>
      </c>
      <c r="L17" s="1">
        <v>5.1429999999999999E-7</v>
      </c>
      <c r="M17" s="1">
        <v>2073.48</v>
      </c>
      <c r="N17" s="1">
        <v>0.28406700000000001</v>
      </c>
      <c r="O17" s="1">
        <v>4.5018799999999999</v>
      </c>
      <c r="P17" s="1">
        <v>0.2802</v>
      </c>
      <c r="Q17" s="1">
        <v>0.79016399999999998</v>
      </c>
      <c r="R17" s="1">
        <v>1.1749719999999999</v>
      </c>
      <c r="S17" s="1">
        <v>1</v>
      </c>
      <c r="T17" s="1">
        <v>1</v>
      </c>
      <c r="U17" s="1">
        <v>1</v>
      </c>
      <c r="V17" s="1">
        <v>1</v>
      </c>
      <c r="W17" s="1">
        <v>1</v>
      </c>
      <c r="X17" s="1">
        <v>1</v>
      </c>
      <c r="Y17" s="1">
        <v>1</v>
      </c>
      <c r="Z17" s="1">
        <v>1</v>
      </c>
      <c r="AA17" s="1">
        <v>1</v>
      </c>
      <c r="AB17" s="1">
        <v>1</v>
      </c>
      <c r="AC17" s="29">
        <f t="shared" si="9"/>
        <v>0.4</v>
      </c>
      <c r="AD17" s="29">
        <f t="shared" si="9"/>
        <v>0.4</v>
      </c>
      <c r="AE17" s="29">
        <f t="shared" si="9"/>
        <v>0.4</v>
      </c>
      <c r="AF17" s="29">
        <f t="shared" si="9"/>
        <v>0.4</v>
      </c>
      <c r="AG17" s="29">
        <f t="shared" si="9"/>
        <v>0.4</v>
      </c>
      <c r="AH17" s="1">
        <v>5.0989345509893397E-5</v>
      </c>
      <c r="AI17" s="1">
        <v>214</v>
      </c>
      <c r="AJ17" s="1">
        <v>150</v>
      </c>
      <c r="AK17" s="1">
        <v>0.2</v>
      </c>
      <c r="AL17" s="1">
        <v>13591.0746268657</v>
      </c>
      <c r="AM17" s="2"/>
      <c r="AN17" s="2">
        <v>214</v>
      </c>
    </row>
    <row r="18" spans="1:40" x14ac:dyDescent="0.25">
      <c r="A18" s="17" t="s">
        <v>16</v>
      </c>
      <c r="B18" s="2" t="s">
        <v>274</v>
      </c>
      <c r="C18" s="2"/>
      <c r="D18" t="s">
        <v>421</v>
      </c>
      <c r="E18" t="s">
        <v>423</v>
      </c>
      <c r="F18" t="s">
        <v>420</v>
      </c>
      <c r="G18">
        <v>1</v>
      </c>
      <c r="H18">
        <v>0.02</v>
      </c>
      <c r="I18" s="1">
        <v>6.4749999999999999E-3</v>
      </c>
      <c r="J18" s="1">
        <v>5.6413599999999998E-5</v>
      </c>
      <c r="K18" s="1">
        <v>1.7316000000000002E-2</v>
      </c>
      <c r="L18" s="1">
        <v>4.4770000000000001E-3</v>
      </c>
      <c r="M18" s="1">
        <v>8.3126000000000005E-2</v>
      </c>
      <c r="N18" s="1">
        <v>1.077818E-5</v>
      </c>
      <c r="O18" s="1">
        <v>1.8026199999999999E-4</v>
      </c>
      <c r="P18" s="1">
        <v>1.094648E-5</v>
      </c>
      <c r="Q18" s="1">
        <v>3.13824E-5</v>
      </c>
      <c r="R18" s="1">
        <v>4.9315199999999998E-5</v>
      </c>
      <c r="S18" s="1">
        <v>1</v>
      </c>
      <c r="T18" s="1">
        <v>1</v>
      </c>
      <c r="U18" s="1">
        <v>1</v>
      </c>
      <c r="V18" s="1">
        <v>1</v>
      </c>
      <c r="W18" s="1">
        <v>1</v>
      </c>
      <c r="X18" s="1">
        <v>1</v>
      </c>
      <c r="Y18" s="1">
        <v>1</v>
      </c>
      <c r="Z18" s="1">
        <v>1</v>
      </c>
      <c r="AA18" s="1">
        <v>1</v>
      </c>
      <c r="AB18" s="1">
        <v>1</v>
      </c>
      <c r="AC18" s="29">
        <f t="shared" ref="AC18:AG21" si="10">0.4*X18</f>
        <v>0.4</v>
      </c>
      <c r="AD18" s="29">
        <f t="shared" si="10"/>
        <v>0.4</v>
      </c>
      <c r="AE18" s="29">
        <f t="shared" si="10"/>
        <v>0.4</v>
      </c>
      <c r="AF18" s="29">
        <f t="shared" si="10"/>
        <v>0.4</v>
      </c>
      <c r="AG18" s="29">
        <f t="shared" si="10"/>
        <v>0.4</v>
      </c>
      <c r="AH18" s="1">
        <v>0.37911232876712297</v>
      </c>
      <c r="AI18" s="1">
        <v>210</v>
      </c>
      <c r="AJ18" s="1">
        <v>210</v>
      </c>
      <c r="AL18" s="1">
        <v>1.8279542695265101</v>
      </c>
      <c r="AM18" s="2">
        <v>15</v>
      </c>
      <c r="AN18" s="2">
        <v>210</v>
      </c>
    </row>
    <row r="19" spans="1:40" x14ac:dyDescent="0.25">
      <c r="A19" s="17" t="s">
        <v>17</v>
      </c>
      <c r="B19" s="2" t="s">
        <v>274</v>
      </c>
      <c r="C19" s="2"/>
      <c r="D19" t="s">
        <v>419</v>
      </c>
      <c r="E19" t="s">
        <v>420</v>
      </c>
      <c r="F19" t="s">
        <v>420</v>
      </c>
      <c r="G19" t="s">
        <v>420</v>
      </c>
      <c r="H19">
        <v>0</v>
      </c>
      <c r="I19" s="1">
        <v>0</v>
      </c>
      <c r="J19" s="1">
        <v>2.1668800000000001E-4</v>
      </c>
      <c r="K19" s="1">
        <v>0</v>
      </c>
      <c r="L19" s="1">
        <v>0</v>
      </c>
      <c r="M19" s="1">
        <v>0.31942799999999999</v>
      </c>
      <c r="N19" s="1">
        <v>4.1733300000000002E-5</v>
      </c>
      <c r="O19" s="1">
        <v>6.9302800000000005E-4</v>
      </c>
      <c r="P19" s="1">
        <v>4.2216799999999999E-5</v>
      </c>
      <c r="Q19" s="1">
        <v>1.208596E-4</v>
      </c>
      <c r="R19" s="1">
        <v>1.9053599999999999E-4</v>
      </c>
      <c r="S19" s="1">
        <v>1</v>
      </c>
      <c r="T19" s="1">
        <v>1</v>
      </c>
      <c r="U19" s="1">
        <v>1</v>
      </c>
      <c r="V19" s="1">
        <v>1</v>
      </c>
      <c r="W19" s="1">
        <v>1</v>
      </c>
      <c r="X19" s="1">
        <v>1</v>
      </c>
      <c r="Y19" s="1">
        <v>1</v>
      </c>
      <c r="Z19" s="1">
        <v>1</v>
      </c>
      <c r="AA19" s="1">
        <v>1</v>
      </c>
      <c r="AB19" s="1">
        <v>1</v>
      </c>
      <c r="AC19" s="29">
        <f t="shared" si="10"/>
        <v>0.4</v>
      </c>
      <c r="AD19" s="29">
        <f t="shared" si="10"/>
        <v>0.4</v>
      </c>
      <c r="AE19" s="29">
        <f t="shared" si="10"/>
        <v>0.4</v>
      </c>
      <c r="AF19" s="29">
        <f t="shared" si="10"/>
        <v>0.4</v>
      </c>
      <c r="AG19" s="29">
        <f t="shared" si="10"/>
        <v>0.4</v>
      </c>
      <c r="AH19" s="1">
        <v>1.3318112633181101E-13</v>
      </c>
      <c r="AI19" s="1">
        <v>213</v>
      </c>
      <c r="AJ19" s="1">
        <v>210</v>
      </c>
      <c r="AL19" s="1">
        <v>5203440000000</v>
      </c>
      <c r="AM19" s="2">
        <v>15</v>
      </c>
      <c r="AN19" s="2">
        <v>213</v>
      </c>
    </row>
    <row r="20" spans="1:40" x14ac:dyDescent="0.25">
      <c r="A20" s="17" t="s">
        <v>18</v>
      </c>
      <c r="B20" s="2" t="s">
        <v>274</v>
      </c>
      <c r="C20" s="2"/>
      <c r="D20" t="s">
        <v>419</v>
      </c>
      <c r="E20" t="s">
        <v>420</v>
      </c>
      <c r="F20" t="s">
        <v>420</v>
      </c>
      <c r="G20" t="s">
        <v>420</v>
      </c>
      <c r="H20">
        <v>0</v>
      </c>
      <c r="I20" s="1">
        <v>0</v>
      </c>
      <c r="J20" s="1">
        <v>4.8007600000000002E-4</v>
      </c>
      <c r="K20" s="1">
        <v>0</v>
      </c>
      <c r="L20" s="1">
        <v>0</v>
      </c>
      <c r="M20" s="1">
        <v>0.70984000000000003</v>
      </c>
      <c r="N20" s="1">
        <v>9.2000299999999994E-5</v>
      </c>
      <c r="O20" s="1">
        <v>1.537364E-3</v>
      </c>
      <c r="P20" s="1">
        <v>9.3399999999999993E-5</v>
      </c>
      <c r="Q20" s="1">
        <v>2.6712399999999999E-4</v>
      </c>
      <c r="R20" s="1">
        <v>4.22168E-4</v>
      </c>
      <c r="S20" s="1">
        <v>1</v>
      </c>
      <c r="T20" s="1">
        <v>1</v>
      </c>
      <c r="U20" s="1">
        <v>1</v>
      </c>
      <c r="V20" s="1">
        <v>1</v>
      </c>
      <c r="W20" s="1">
        <v>1</v>
      </c>
      <c r="X20" s="1">
        <v>1</v>
      </c>
      <c r="Y20" s="1">
        <v>1</v>
      </c>
      <c r="Z20" s="1">
        <v>1</v>
      </c>
      <c r="AA20" s="1">
        <v>1</v>
      </c>
      <c r="AB20" s="1">
        <v>1</v>
      </c>
      <c r="AC20" s="29">
        <f t="shared" si="10"/>
        <v>0.4</v>
      </c>
      <c r="AD20" s="29">
        <f t="shared" si="10"/>
        <v>0.4</v>
      </c>
      <c r="AE20" s="29">
        <f t="shared" si="10"/>
        <v>0.4</v>
      </c>
      <c r="AF20" s="29">
        <f t="shared" si="10"/>
        <v>0.4</v>
      </c>
      <c r="AG20" s="29">
        <f t="shared" si="10"/>
        <v>0.4</v>
      </c>
      <c r="AH20" s="1">
        <v>5.20991882293252E-12</v>
      </c>
      <c r="AI20" s="1">
        <v>214</v>
      </c>
      <c r="AJ20" s="1">
        <v>210</v>
      </c>
      <c r="AL20" s="1">
        <v>133015508216.677</v>
      </c>
      <c r="AM20" s="2">
        <v>15</v>
      </c>
      <c r="AN20" s="2">
        <v>214</v>
      </c>
    </row>
    <row r="21" spans="1:40" x14ac:dyDescent="0.25">
      <c r="A21" s="17" t="s">
        <v>19</v>
      </c>
      <c r="B21" s="2" t="s">
        <v>274</v>
      </c>
      <c r="C21" s="2"/>
      <c r="D21" t="s">
        <v>419</v>
      </c>
      <c r="E21" t="s">
        <v>420</v>
      </c>
      <c r="F21" t="s">
        <v>420</v>
      </c>
      <c r="G21" t="s">
        <v>420</v>
      </c>
      <c r="H21">
        <v>0</v>
      </c>
      <c r="I21" s="1">
        <v>0</v>
      </c>
      <c r="J21" s="1">
        <v>9.2279199999999993E-9</v>
      </c>
      <c r="K21" s="1">
        <v>7.6199999999999999E-6</v>
      </c>
      <c r="L21" s="1">
        <v>0</v>
      </c>
      <c r="M21" s="1">
        <v>4.89416E-4</v>
      </c>
      <c r="N21" s="1">
        <v>7.7738500000000008E-9</v>
      </c>
      <c r="O21" s="1">
        <v>5.3424799999999995E-7</v>
      </c>
      <c r="P21" s="1">
        <v>4.3337599999999997E-9</v>
      </c>
      <c r="Q21" s="1">
        <v>8.1071199999999996E-9</v>
      </c>
      <c r="R21" s="1">
        <v>9.2279199999999993E-9</v>
      </c>
      <c r="S21" s="1">
        <v>0.9</v>
      </c>
      <c r="T21" s="1">
        <v>0.9</v>
      </c>
      <c r="U21" s="1">
        <v>0.9</v>
      </c>
      <c r="V21" s="1">
        <v>0.9</v>
      </c>
      <c r="W21" s="1">
        <v>0.9</v>
      </c>
      <c r="X21" s="1">
        <v>1</v>
      </c>
      <c r="Y21" s="1">
        <v>1</v>
      </c>
      <c r="Z21" s="1">
        <v>1</v>
      </c>
      <c r="AA21" s="1">
        <v>1</v>
      </c>
      <c r="AB21" s="1">
        <v>1</v>
      </c>
      <c r="AC21" s="29">
        <f t="shared" si="10"/>
        <v>0.4</v>
      </c>
      <c r="AD21" s="29">
        <f t="shared" si="10"/>
        <v>0.4</v>
      </c>
      <c r="AE21" s="29">
        <f t="shared" si="10"/>
        <v>0.4</v>
      </c>
      <c r="AF21" s="29">
        <f t="shared" si="10"/>
        <v>0.4</v>
      </c>
      <c r="AG21" s="29">
        <f t="shared" si="10"/>
        <v>0.4</v>
      </c>
      <c r="AH21" s="1">
        <v>5.8980213089802101E-6</v>
      </c>
      <c r="AI21" s="1">
        <v>218</v>
      </c>
      <c r="AJ21" s="1">
        <v>210</v>
      </c>
      <c r="AL21" s="1">
        <v>117497.032258065</v>
      </c>
      <c r="AM21" s="2">
        <v>15</v>
      </c>
      <c r="AN21" s="2">
        <v>218</v>
      </c>
    </row>
    <row r="22" spans="1:40" x14ac:dyDescent="0.25">
      <c r="A22" s="17" t="s">
        <v>20</v>
      </c>
      <c r="B22" s="2" t="s">
        <v>274</v>
      </c>
      <c r="C22" s="2"/>
      <c r="D22" t="s">
        <v>421</v>
      </c>
      <c r="E22" t="s">
        <v>420</v>
      </c>
      <c r="F22" t="s">
        <v>420</v>
      </c>
      <c r="G22">
        <v>0.6</v>
      </c>
      <c r="H22">
        <v>0.02</v>
      </c>
      <c r="I22" s="1">
        <v>8.8060000000000005E-4</v>
      </c>
      <c r="J22" s="1">
        <v>8.9103600000000008E-3</v>
      </c>
      <c r="K22" s="1">
        <v>3.1116999999999999E-2</v>
      </c>
      <c r="L22" s="1">
        <v>3.6852E-4</v>
      </c>
      <c r="M22" s="1">
        <v>46.139600000000002</v>
      </c>
      <c r="N22" s="1">
        <v>1.2859000000000001E-2</v>
      </c>
      <c r="O22" s="1">
        <v>0.10143240000000001</v>
      </c>
      <c r="P22" s="1">
        <v>6.4632800000000001E-3</v>
      </c>
      <c r="Q22" s="1">
        <v>8.8730000000000007E-3</v>
      </c>
      <c r="R22" s="1">
        <v>8.9103600000000008E-3</v>
      </c>
      <c r="S22" s="1">
        <v>1</v>
      </c>
      <c r="T22" s="1">
        <v>1</v>
      </c>
      <c r="U22" s="1">
        <v>1</v>
      </c>
      <c r="V22" s="1">
        <v>1</v>
      </c>
      <c r="W22" s="1">
        <v>1</v>
      </c>
      <c r="X22" s="1">
        <v>1</v>
      </c>
      <c r="Y22" s="1">
        <v>1</v>
      </c>
      <c r="Z22" s="1">
        <v>1</v>
      </c>
      <c r="AA22" s="1">
        <v>1</v>
      </c>
      <c r="AB22" s="1">
        <v>1</v>
      </c>
      <c r="AC22" s="29">
        <f t="shared" ref="AC22:AG23" si="11">0.4*X22</f>
        <v>0.4</v>
      </c>
      <c r="AD22" s="29">
        <f t="shared" si="11"/>
        <v>0.4</v>
      </c>
      <c r="AE22" s="29">
        <f t="shared" si="11"/>
        <v>0.4</v>
      </c>
      <c r="AF22" s="29">
        <f t="shared" si="11"/>
        <v>0.4</v>
      </c>
      <c r="AG22" s="29">
        <f t="shared" si="11"/>
        <v>0.4</v>
      </c>
      <c r="AH22" s="1">
        <v>4.0821917808219199E-2</v>
      </c>
      <c r="AI22" s="1">
        <v>225</v>
      </c>
      <c r="AJ22" s="1">
        <v>1</v>
      </c>
      <c r="AK22" s="1">
        <v>0.2</v>
      </c>
      <c r="AL22" s="1">
        <v>16.976174496644301</v>
      </c>
      <c r="AM22" s="2"/>
      <c r="AN22" s="2">
        <v>225</v>
      </c>
    </row>
    <row r="23" spans="1:40" x14ac:dyDescent="0.25">
      <c r="A23" s="18" t="s">
        <v>21</v>
      </c>
      <c r="B23" s="2" t="s">
        <v>261</v>
      </c>
      <c r="C23" s="2">
        <v>1</v>
      </c>
      <c r="D23" t="s">
        <v>421</v>
      </c>
      <c r="E23" t="s">
        <v>420</v>
      </c>
      <c r="F23" t="s">
        <v>420</v>
      </c>
      <c r="G23">
        <v>0.6</v>
      </c>
      <c r="H23">
        <v>0.02</v>
      </c>
      <c r="I23" s="1">
        <v>1.6761E-3</v>
      </c>
      <c r="J23" s="1">
        <v>3.1756E-2</v>
      </c>
      <c r="K23" s="1">
        <v>3.8109999999999998E-2</v>
      </c>
      <c r="L23" s="1">
        <v>1.036E-3</v>
      </c>
      <c r="M23" s="1">
        <v>58.094799999999999</v>
      </c>
      <c r="N23" s="1">
        <v>7.8089199999999996E-3</v>
      </c>
      <c r="O23" s="1">
        <v>0.1277712</v>
      </c>
      <c r="P23" s="1">
        <v>7.9203199999999998E-3</v>
      </c>
      <c r="Q23" s="1">
        <v>2.1855599999999999E-2</v>
      </c>
      <c r="R23" s="1">
        <v>3.10088E-2</v>
      </c>
      <c r="S23" s="1">
        <v>1</v>
      </c>
      <c r="T23" s="1">
        <v>1</v>
      </c>
      <c r="U23" s="1">
        <v>1</v>
      </c>
      <c r="V23" s="1">
        <v>1</v>
      </c>
      <c r="W23" s="1">
        <v>1</v>
      </c>
      <c r="X23" s="1">
        <v>1</v>
      </c>
      <c r="Y23" s="1">
        <v>1</v>
      </c>
      <c r="Z23" s="1">
        <v>1</v>
      </c>
      <c r="AA23" s="1">
        <v>1</v>
      </c>
      <c r="AB23" s="1">
        <v>1</v>
      </c>
      <c r="AC23" s="29">
        <f t="shared" si="11"/>
        <v>0.4</v>
      </c>
      <c r="AD23" s="29">
        <f t="shared" si="11"/>
        <v>0.4</v>
      </c>
      <c r="AE23" s="29">
        <f t="shared" si="11"/>
        <v>0.4</v>
      </c>
      <c r="AF23" s="29">
        <f t="shared" si="11"/>
        <v>0.4</v>
      </c>
      <c r="AG23" s="29">
        <f t="shared" si="11"/>
        <v>0.4</v>
      </c>
      <c r="AH23" s="1">
        <v>1600</v>
      </c>
      <c r="AI23" s="1">
        <v>226</v>
      </c>
      <c r="AJ23" s="1">
        <v>1</v>
      </c>
      <c r="AK23" s="1">
        <v>0.2</v>
      </c>
      <c r="AL23" s="1">
        <v>4.3312500000000002E-4</v>
      </c>
      <c r="AM23" s="2">
        <v>5</v>
      </c>
      <c r="AN23" s="2">
        <v>226</v>
      </c>
    </row>
    <row r="24" spans="1:40" x14ac:dyDescent="0.25">
      <c r="A24" s="17" t="s">
        <v>22</v>
      </c>
      <c r="B24" s="2" t="s">
        <v>274</v>
      </c>
      <c r="C24" s="2"/>
      <c r="D24" t="s">
        <v>419</v>
      </c>
      <c r="E24" t="s">
        <v>420</v>
      </c>
      <c r="F24" t="s">
        <v>420</v>
      </c>
      <c r="G24" t="s">
        <v>420</v>
      </c>
      <c r="H24">
        <v>0</v>
      </c>
      <c r="I24" s="1">
        <v>0</v>
      </c>
      <c r="J24" s="1">
        <v>4.2590400000000004E-3</v>
      </c>
      <c r="K24" s="1">
        <v>0</v>
      </c>
      <c r="L24" s="1">
        <v>0</v>
      </c>
      <c r="M24" s="1">
        <v>6.3512000000000004</v>
      </c>
      <c r="N24" s="1">
        <v>8.4635600000000004E-4</v>
      </c>
      <c r="O24" s="1">
        <v>1.3804520000000001E-2</v>
      </c>
      <c r="P24" s="1">
        <v>8.57412E-4</v>
      </c>
      <c r="Q24" s="1">
        <v>2.4470799999999999E-3</v>
      </c>
      <c r="R24" s="1">
        <v>3.8107200000000001E-3</v>
      </c>
      <c r="S24" s="1">
        <v>1</v>
      </c>
      <c r="T24" s="1">
        <v>1</v>
      </c>
      <c r="U24" s="1">
        <v>1</v>
      </c>
      <c r="V24" s="1">
        <v>1</v>
      </c>
      <c r="W24" s="1">
        <v>1</v>
      </c>
      <c r="X24" s="1">
        <v>1</v>
      </c>
      <c r="Y24" s="1">
        <v>1</v>
      </c>
      <c r="Z24" s="1">
        <v>1</v>
      </c>
      <c r="AA24" s="1">
        <v>1</v>
      </c>
      <c r="AB24" s="1">
        <v>1</v>
      </c>
      <c r="AC24" s="29">
        <f t="shared" ref="AC24:AG25" si="12">0.4*X24</f>
        <v>0.4</v>
      </c>
      <c r="AD24" s="29">
        <f t="shared" si="12"/>
        <v>0.4</v>
      </c>
      <c r="AE24" s="29">
        <f t="shared" si="12"/>
        <v>0.4</v>
      </c>
      <c r="AF24" s="29">
        <f t="shared" si="12"/>
        <v>0.4</v>
      </c>
      <c r="AG24" s="29">
        <f t="shared" si="12"/>
        <v>0.4</v>
      </c>
      <c r="AH24" s="1">
        <v>1.1098427194317601E-9</v>
      </c>
      <c r="AI24" s="1">
        <v>218</v>
      </c>
      <c r="AJ24" s="1">
        <v>0</v>
      </c>
      <c r="AL24" s="1">
        <v>624412800</v>
      </c>
      <c r="AM24" s="2"/>
      <c r="AN24" s="2">
        <v>218</v>
      </c>
    </row>
    <row r="25" spans="1:40" x14ac:dyDescent="0.25">
      <c r="A25" s="18" t="s">
        <v>23</v>
      </c>
      <c r="B25" s="2" t="s">
        <v>261</v>
      </c>
      <c r="C25" s="2">
        <v>1</v>
      </c>
      <c r="D25" t="s">
        <v>419</v>
      </c>
      <c r="E25" t="s">
        <v>420</v>
      </c>
      <c r="F25" t="s">
        <v>420</v>
      </c>
      <c r="G25" t="s">
        <v>420</v>
      </c>
      <c r="H25">
        <v>0</v>
      </c>
      <c r="I25" s="1">
        <v>0</v>
      </c>
      <c r="J25" s="1">
        <v>2.1295200000000002E-3</v>
      </c>
      <c r="K25" s="1">
        <v>6.55E-6</v>
      </c>
      <c r="L25" s="1">
        <v>0</v>
      </c>
      <c r="M25" s="1">
        <v>3.2316400000000001</v>
      </c>
      <c r="N25" s="1">
        <v>4.3486799999999998E-4</v>
      </c>
      <c r="O25" s="1">
        <v>7.02368E-3</v>
      </c>
      <c r="P25" s="1">
        <v>4.4084799999999998E-4</v>
      </c>
      <c r="Q25" s="1">
        <v>1.2571640000000001E-3</v>
      </c>
      <c r="R25" s="1">
        <v>1.94272E-3</v>
      </c>
      <c r="S25" s="1">
        <v>1</v>
      </c>
      <c r="T25" s="1">
        <v>1</v>
      </c>
      <c r="U25" s="1">
        <v>1</v>
      </c>
      <c r="V25" s="1">
        <v>1</v>
      </c>
      <c r="W25" s="1">
        <v>1</v>
      </c>
      <c r="X25" s="1">
        <v>1</v>
      </c>
      <c r="Y25" s="1">
        <v>1</v>
      </c>
      <c r="Z25" s="1">
        <v>1</v>
      </c>
      <c r="AA25" s="1">
        <v>1</v>
      </c>
      <c r="AB25" s="1">
        <v>1</v>
      </c>
      <c r="AC25" s="29">
        <f t="shared" si="12"/>
        <v>0.4</v>
      </c>
      <c r="AD25" s="29">
        <f t="shared" si="12"/>
        <v>0.4</v>
      </c>
      <c r="AE25" s="29">
        <f t="shared" si="12"/>
        <v>0.4</v>
      </c>
      <c r="AF25" s="29">
        <f t="shared" si="12"/>
        <v>0.4</v>
      </c>
      <c r="AG25" s="29">
        <f t="shared" si="12"/>
        <v>0.4</v>
      </c>
      <c r="AH25" s="1">
        <v>1.04753424657534E-2</v>
      </c>
      <c r="AI25" s="1">
        <v>222</v>
      </c>
      <c r="AJ25" s="1">
        <v>0</v>
      </c>
      <c r="AL25" s="1">
        <v>66.155355041192607</v>
      </c>
      <c r="AM25" s="2"/>
      <c r="AN25" s="2">
        <v>222</v>
      </c>
    </row>
    <row r="26" spans="1:40" x14ac:dyDescent="0.25">
      <c r="A26" s="17" t="s">
        <v>24</v>
      </c>
      <c r="B26" s="2" t="s">
        <v>274</v>
      </c>
      <c r="C26" s="2"/>
      <c r="D26" t="s">
        <v>421</v>
      </c>
      <c r="E26" t="s">
        <v>420</v>
      </c>
      <c r="F26" t="s">
        <v>420</v>
      </c>
      <c r="G26">
        <v>5.0000000000000001E-3</v>
      </c>
      <c r="H26">
        <v>5.0000000000000001E-3</v>
      </c>
      <c r="I26" s="1">
        <v>2.2533000000000002E-3</v>
      </c>
      <c r="J26" s="1">
        <v>0.28767199999999998</v>
      </c>
      <c r="K26" s="1">
        <v>0.27934999999999999</v>
      </c>
      <c r="L26" s="1">
        <v>1.8462999999999999E-3</v>
      </c>
      <c r="M26" s="1">
        <v>620.17600000000004</v>
      </c>
      <c r="N26" s="1">
        <v>9.0597499999999997E-2</v>
      </c>
      <c r="O26" s="1">
        <v>1.38232</v>
      </c>
      <c r="P26" s="1">
        <v>8.5741200000000004E-2</v>
      </c>
      <c r="Q26" s="1">
        <v>0.218556</v>
      </c>
      <c r="R26" s="1">
        <v>0.28393600000000002</v>
      </c>
      <c r="S26" s="1">
        <v>1</v>
      </c>
      <c r="T26" s="1">
        <v>1</v>
      </c>
      <c r="U26" s="1">
        <v>1</v>
      </c>
      <c r="V26" s="1">
        <v>1</v>
      </c>
      <c r="W26" s="1">
        <v>1</v>
      </c>
      <c r="X26" s="1">
        <v>1</v>
      </c>
      <c r="Y26" s="1">
        <v>1</v>
      </c>
      <c r="Z26" s="1">
        <v>1</v>
      </c>
      <c r="AA26" s="1">
        <v>1</v>
      </c>
      <c r="AB26" s="1">
        <v>1</v>
      </c>
      <c r="AC26" s="29">
        <f t="shared" ref="AC26:AG26" si="13">0.4*X26</f>
        <v>0.4</v>
      </c>
      <c r="AD26" s="29">
        <f t="shared" si="13"/>
        <v>0.4</v>
      </c>
      <c r="AE26" s="29">
        <f t="shared" si="13"/>
        <v>0.4</v>
      </c>
      <c r="AF26" s="29">
        <f t="shared" si="13"/>
        <v>0.4</v>
      </c>
      <c r="AG26" s="29">
        <f t="shared" si="13"/>
        <v>0.4</v>
      </c>
      <c r="AH26" s="1">
        <v>7340</v>
      </c>
      <c r="AI26" s="1">
        <v>229</v>
      </c>
      <c r="AJ26" s="1">
        <v>20</v>
      </c>
      <c r="AK26" s="1">
        <v>5.0000000000000001E-4</v>
      </c>
      <c r="AL26" s="1">
        <v>9.4414168937329696E-5</v>
      </c>
      <c r="AM26" s="2">
        <v>15</v>
      </c>
      <c r="AN26" s="2">
        <v>229</v>
      </c>
    </row>
    <row r="27" spans="1:40" x14ac:dyDescent="0.25">
      <c r="A27" s="17" t="s">
        <v>25</v>
      </c>
      <c r="B27" s="2" t="s">
        <v>274</v>
      </c>
      <c r="C27" s="2"/>
      <c r="D27" t="s">
        <v>419</v>
      </c>
      <c r="E27" t="s">
        <v>420</v>
      </c>
      <c r="F27" t="s">
        <v>420</v>
      </c>
      <c r="G27" t="s">
        <v>420</v>
      </c>
      <c r="H27">
        <v>0</v>
      </c>
      <c r="I27" s="1">
        <v>0</v>
      </c>
      <c r="J27" s="1">
        <v>1.2777119999999999E-2</v>
      </c>
      <c r="K27" s="1">
        <v>0</v>
      </c>
      <c r="L27" s="1">
        <v>0</v>
      </c>
      <c r="M27" s="1">
        <v>74.159599999999998</v>
      </c>
      <c r="N27" s="1">
        <v>7.1542800000000004E-2</v>
      </c>
      <c r="O27" s="1">
        <v>8.8730000000000003E-2</v>
      </c>
      <c r="P27" s="1">
        <v>7.58408E-3</v>
      </c>
      <c r="Q27" s="1">
        <v>1.057288E-2</v>
      </c>
      <c r="R27" s="1">
        <v>1.245956E-2</v>
      </c>
      <c r="S27" s="1">
        <v>1</v>
      </c>
      <c r="T27" s="1">
        <v>1</v>
      </c>
      <c r="U27" s="1">
        <v>1</v>
      </c>
      <c r="V27" s="1">
        <v>1</v>
      </c>
      <c r="W27" s="1">
        <v>1</v>
      </c>
      <c r="X27" s="1">
        <v>1</v>
      </c>
      <c r="Y27" s="1">
        <v>1</v>
      </c>
      <c r="Z27" s="1">
        <v>1</v>
      </c>
      <c r="AA27" s="1">
        <v>1</v>
      </c>
      <c r="AB27" s="1">
        <v>1</v>
      </c>
      <c r="AC27" s="29">
        <f t="shared" ref="AC27:AG30" si="14">0.4*X27</f>
        <v>0.4</v>
      </c>
      <c r="AD27" s="29">
        <f t="shared" si="14"/>
        <v>0.4</v>
      </c>
      <c r="AE27" s="29">
        <f t="shared" si="14"/>
        <v>0.4</v>
      </c>
      <c r="AF27" s="29">
        <f t="shared" si="14"/>
        <v>0.4</v>
      </c>
      <c r="AG27" s="29">
        <f t="shared" si="14"/>
        <v>0.4</v>
      </c>
      <c r="AH27" s="1">
        <v>7.9908675799086794E-6</v>
      </c>
      <c r="AI27" s="1">
        <v>206</v>
      </c>
      <c r="AJ27" s="1">
        <v>1500</v>
      </c>
      <c r="AL27" s="1">
        <v>86724</v>
      </c>
      <c r="AM27" s="2"/>
      <c r="AN27" s="2">
        <v>206</v>
      </c>
    </row>
    <row r="28" spans="1:40" x14ac:dyDescent="0.25">
      <c r="A28" s="17" t="s">
        <v>26</v>
      </c>
      <c r="B28" s="2" t="s">
        <v>274</v>
      </c>
      <c r="C28" s="2"/>
      <c r="D28" t="s">
        <v>419</v>
      </c>
      <c r="E28" t="s">
        <v>420</v>
      </c>
      <c r="F28" t="s">
        <v>420</v>
      </c>
      <c r="G28" t="s">
        <v>420</v>
      </c>
      <c r="H28">
        <v>0</v>
      </c>
      <c r="I28" s="1">
        <v>0</v>
      </c>
      <c r="J28" s="1">
        <v>12.870520000000001</v>
      </c>
      <c r="K28" s="1">
        <v>0</v>
      </c>
      <c r="L28" s="1">
        <v>0</v>
      </c>
      <c r="M28" s="1">
        <v>19053.599999999999</v>
      </c>
      <c r="N28" s="1">
        <v>2.36138</v>
      </c>
      <c r="O28" s="1">
        <v>41.095999999999997</v>
      </c>
      <c r="P28" s="1">
        <v>2.3536800000000002</v>
      </c>
      <c r="Q28" s="1">
        <v>6.7621599999999997</v>
      </c>
      <c r="R28" s="1">
        <v>10.815720000000001</v>
      </c>
      <c r="S28" s="1">
        <v>1</v>
      </c>
      <c r="T28" s="1">
        <v>1</v>
      </c>
      <c r="U28" s="1">
        <v>1</v>
      </c>
      <c r="V28" s="1">
        <v>1</v>
      </c>
      <c r="W28" s="1">
        <v>1</v>
      </c>
      <c r="X28" s="1">
        <v>1</v>
      </c>
      <c r="Y28" s="1">
        <v>1</v>
      </c>
      <c r="Z28" s="1">
        <v>1</v>
      </c>
      <c r="AA28" s="1">
        <v>1</v>
      </c>
      <c r="AB28" s="1">
        <v>1</v>
      </c>
      <c r="AC28" s="29">
        <f t="shared" si="14"/>
        <v>0.4</v>
      </c>
      <c r="AD28" s="29">
        <f t="shared" si="14"/>
        <v>0.4</v>
      </c>
      <c r="AE28" s="29">
        <f t="shared" si="14"/>
        <v>0.4</v>
      </c>
      <c r="AF28" s="29">
        <f t="shared" si="14"/>
        <v>0.4</v>
      </c>
      <c r="AG28" s="29">
        <f t="shared" si="14"/>
        <v>0.4</v>
      </c>
      <c r="AH28" s="1">
        <v>4.1114916286149197E-6</v>
      </c>
      <c r="AI28" s="1">
        <v>209</v>
      </c>
      <c r="AJ28" s="1">
        <v>1500</v>
      </c>
      <c r="AL28" s="1">
        <v>168551.966682092</v>
      </c>
      <c r="AM28" s="2"/>
      <c r="AN28" s="2">
        <v>209</v>
      </c>
    </row>
    <row r="29" spans="1:40" x14ac:dyDescent="0.25">
      <c r="A29" s="17" t="s">
        <v>27</v>
      </c>
      <c r="B29" s="2" t="s">
        <v>274</v>
      </c>
      <c r="C29" s="2"/>
      <c r="D29" t="s">
        <v>419</v>
      </c>
      <c r="E29" t="s">
        <v>420</v>
      </c>
      <c r="F29" t="s">
        <v>420</v>
      </c>
      <c r="G29" t="s">
        <v>420</v>
      </c>
      <c r="H29">
        <v>0</v>
      </c>
      <c r="I29" s="1">
        <v>0</v>
      </c>
      <c r="J29" s="1">
        <v>16.774640000000002</v>
      </c>
      <c r="K29" s="1">
        <v>0</v>
      </c>
      <c r="L29" s="1">
        <v>0</v>
      </c>
      <c r="M29" s="1">
        <v>24657.599999999999</v>
      </c>
      <c r="N29" s="1">
        <v>3.08616</v>
      </c>
      <c r="O29" s="1">
        <v>53.238</v>
      </c>
      <c r="P29" s="1">
        <v>3.06352</v>
      </c>
      <c r="Q29" s="1">
        <v>8.7982800000000001</v>
      </c>
      <c r="R29" s="1">
        <v>14.14076</v>
      </c>
      <c r="S29" s="1">
        <v>1</v>
      </c>
      <c r="T29" s="1">
        <v>1</v>
      </c>
      <c r="U29" s="1">
        <v>1</v>
      </c>
      <c r="V29" s="1">
        <v>1</v>
      </c>
      <c r="W29" s="1">
        <v>1</v>
      </c>
      <c r="X29" s="1">
        <v>1</v>
      </c>
      <c r="Y29" s="1">
        <v>1</v>
      </c>
      <c r="Z29" s="1">
        <v>1</v>
      </c>
      <c r="AA29" s="1">
        <v>1</v>
      </c>
      <c r="AB29" s="1">
        <v>1</v>
      </c>
      <c r="AC29" s="29">
        <f t="shared" si="14"/>
        <v>0.4</v>
      </c>
      <c r="AD29" s="29">
        <f t="shared" si="14"/>
        <v>0.4</v>
      </c>
      <c r="AE29" s="29">
        <f t="shared" si="14"/>
        <v>0.4</v>
      </c>
      <c r="AF29" s="29">
        <f t="shared" si="14"/>
        <v>0.4</v>
      </c>
      <c r="AG29" s="29">
        <f t="shared" si="14"/>
        <v>0.4</v>
      </c>
      <c r="AH29" s="1">
        <v>2.4733637747336398E-6</v>
      </c>
      <c r="AI29" s="1">
        <v>210</v>
      </c>
      <c r="AJ29" s="1">
        <v>1500</v>
      </c>
      <c r="AL29" s="1">
        <v>280185.23076923098</v>
      </c>
      <c r="AM29" s="2"/>
      <c r="AN29" s="2">
        <v>210</v>
      </c>
    </row>
    <row r="30" spans="1:40" x14ac:dyDescent="0.25">
      <c r="A30" s="17" t="s">
        <v>28</v>
      </c>
      <c r="B30" s="2" t="s">
        <v>274</v>
      </c>
      <c r="C30" s="2"/>
      <c r="D30" t="s">
        <v>421</v>
      </c>
      <c r="E30" t="s">
        <v>420</v>
      </c>
      <c r="F30" t="s">
        <v>420</v>
      </c>
      <c r="G30">
        <v>0.04</v>
      </c>
      <c r="H30">
        <v>0.02</v>
      </c>
      <c r="I30" s="1">
        <v>2.2274E-4</v>
      </c>
      <c r="J30" s="1">
        <v>9.1905600000000002E-4</v>
      </c>
      <c r="K30" s="1">
        <v>3.8109999999999998E-2</v>
      </c>
      <c r="L30" s="1">
        <v>1.8944E-4</v>
      </c>
      <c r="M30" s="1">
        <v>1.9800800000000001</v>
      </c>
      <c r="N30" s="1">
        <v>5.5644400000000001E-4</v>
      </c>
      <c r="O30" s="1">
        <v>4.3898000000000001E-3</v>
      </c>
      <c r="P30" s="1">
        <v>2.7085999999999999E-4</v>
      </c>
      <c r="Q30" s="1">
        <v>6.5566799999999998E-4</v>
      </c>
      <c r="R30" s="1">
        <v>8.8916799999999997E-4</v>
      </c>
      <c r="S30" s="1">
        <v>1</v>
      </c>
      <c r="T30" s="1">
        <v>1</v>
      </c>
      <c r="U30" s="1">
        <v>1</v>
      </c>
      <c r="V30" s="1">
        <v>1</v>
      </c>
      <c r="W30" s="1">
        <v>1</v>
      </c>
      <c r="X30" s="1">
        <v>1</v>
      </c>
      <c r="Y30" s="1">
        <v>1</v>
      </c>
      <c r="Z30" s="1">
        <v>1</v>
      </c>
      <c r="AA30" s="1">
        <v>1</v>
      </c>
      <c r="AB30" s="1">
        <v>1</v>
      </c>
      <c r="AC30" s="29">
        <f t="shared" si="14"/>
        <v>0.4</v>
      </c>
      <c r="AD30" s="29">
        <f t="shared" si="14"/>
        <v>0.4</v>
      </c>
      <c r="AE30" s="29">
        <f t="shared" si="14"/>
        <v>0.4</v>
      </c>
      <c r="AF30" s="29">
        <f t="shared" si="14"/>
        <v>0.4</v>
      </c>
      <c r="AG30" s="29">
        <f t="shared" si="14"/>
        <v>0.4</v>
      </c>
      <c r="AH30" s="1">
        <v>159200</v>
      </c>
      <c r="AI30" s="1">
        <v>233</v>
      </c>
      <c r="AJ30" s="1">
        <v>0.4</v>
      </c>
      <c r="AK30" s="1">
        <v>0.02</v>
      </c>
      <c r="AL30" s="1">
        <v>4.3530150753768799E-6</v>
      </c>
      <c r="AM30" s="2">
        <v>289207.91735594597</v>
      </c>
      <c r="AN30" s="2">
        <v>233</v>
      </c>
    </row>
  </sheetData>
  <sheetProtection algorithmName="SHA-512" hashValue="J1lgg2bPFedM9gJSc4Tgtnzuli1IvonEa0tdOWiQe9DEtnGet4IlM6AkeejQ1FbRbypZmmHRx24EH26ICTBlwA==" saltValue="nSx6i4nd3IK6+tA0x3r7HQ==" spinCount="100000" sheet="1" objects="1" scenarios="1" formatColumns="0" formatRows="0" autoFilter="0"/>
  <autoFilter ref="A1:AN30" xr:uid="{00000000-0009-0000-00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6DBA-D5C9-4533-A704-E5E1E807620C}">
  <sheetPr codeName="Sheet3"/>
  <dimension ref="A1:X78"/>
  <sheetViews>
    <sheetView zoomScale="80" zoomScaleNormal="80" workbookViewId="0">
      <pane ySplit="1" topLeftCell="A2" activePane="bottomLeft" state="frozen"/>
      <selection pane="bottomLeft" activeCell="A2" sqref="A2"/>
    </sheetView>
  </sheetViews>
  <sheetFormatPr defaultColWidth="12.42578125" defaultRowHeight="15" x14ac:dyDescent="0.25"/>
  <cols>
    <col min="1" max="1" width="8.28515625" style="30" customWidth="1"/>
    <col min="2" max="2" width="10.7109375" style="30" customWidth="1"/>
    <col min="3" max="3" width="14.85546875" style="30" bestFit="1" customWidth="1"/>
    <col min="4" max="4" width="9.7109375" style="30" customWidth="1"/>
    <col min="5" max="5" width="9.5703125" style="30" customWidth="1"/>
    <col min="6" max="6" width="15" style="30" bestFit="1" customWidth="1"/>
    <col min="7" max="7" width="10.85546875" style="30" customWidth="1"/>
    <col min="8" max="8" width="9.140625" style="30" customWidth="1"/>
    <col min="9" max="9" width="15" style="30" bestFit="1" customWidth="1"/>
    <col min="10" max="10" width="10.28515625" style="30" customWidth="1"/>
    <col min="11" max="11" width="9.140625" style="30" customWidth="1"/>
    <col min="12" max="12" width="15" style="30" bestFit="1" customWidth="1"/>
    <col min="13" max="13" width="11.140625" style="30" customWidth="1"/>
    <col min="14" max="14" width="9.42578125" style="30" customWidth="1"/>
    <col min="15" max="15" width="15" style="30" bestFit="1" customWidth="1"/>
    <col min="16" max="16" width="10.28515625" style="30" customWidth="1"/>
    <col min="17" max="17" width="10.85546875" style="30" customWidth="1"/>
    <col min="18" max="18" width="20.5703125" style="30" bestFit="1" customWidth="1"/>
    <col min="19" max="19" width="10.7109375" style="30" customWidth="1"/>
    <col min="20" max="20" width="11.7109375" style="30" customWidth="1"/>
    <col min="21" max="21" width="20.5703125" style="30" bestFit="1" customWidth="1"/>
    <col min="22" max="22" width="14.85546875" style="30" customWidth="1"/>
    <col min="23" max="23" width="11.140625" style="30" customWidth="1"/>
    <col min="24" max="24" width="26.5703125" style="30" bestFit="1" customWidth="1"/>
    <col min="25" max="16384" width="12.42578125" style="30"/>
  </cols>
  <sheetData>
    <row r="1" spans="1:24" ht="18.75" x14ac:dyDescent="0.3">
      <c r="A1" s="51" t="s">
        <v>40</v>
      </c>
      <c r="B1" s="51"/>
      <c r="C1" s="51"/>
      <c r="D1" s="52" t="s">
        <v>317</v>
      </c>
      <c r="E1" s="52"/>
      <c r="F1" s="52"/>
      <c r="G1" s="53" t="s">
        <v>318</v>
      </c>
      <c r="H1" s="53"/>
      <c r="I1" s="53"/>
      <c r="J1" s="54" t="s">
        <v>319</v>
      </c>
      <c r="K1" s="54"/>
      <c r="L1" s="54"/>
      <c r="M1" s="55" t="s">
        <v>320</v>
      </c>
      <c r="N1" s="55"/>
      <c r="O1" s="55"/>
      <c r="P1" s="56" t="s">
        <v>321</v>
      </c>
      <c r="Q1" s="56"/>
      <c r="R1" s="56"/>
      <c r="S1" s="49" t="s">
        <v>322</v>
      </c>
      <c r="T1" s="49"/>
      <c r="U1" s="49"/>
      <c r="V1" s="50" t="s">
        <v>323</v>
      </c>
      <c r="W1" s="50"/>
      <c r="X1" s="50"/>
    </row>
    <row r="2" spans="1:24" ht="18.75" x14ac:dyDescent="0.35">
      <c r="A2" s="30" t="s">
        <v>378</v>
      </c>
      <c r="B2" s="11">
        <v>1</v>
      </c>
      <c r="C2" s="30" t="s">
        <v>324</v>
      </c>
      <c r="D2" s="30" t="s">
        <v>81</v>
      </c>
      <c r="E2" s="11">
        <v>1</v>
      </c>
      <c r="F2" s="3" t="s">
        <v>41</v>
      </c>
      <c r="G2" s="30" t="s">
        <v>80</v>
      </c>
      <c r="H2" s="11">
        <v>1</v>
      </c>
      <c r="I2" s="3" t="s">
        <v>41</v>
      </c>
      <c r="J2" s="30" t="s">
        <v>79</v>
      </c>
      <c r="K2" s="11">
        <v>1</v>
      </c>
      <c r="L2" s="3" t="s">
        <v>41</v>
      </c>
      <c r="M2" s="30" t="s">
        <v>82</v>
      </c>
      <c r="N2" s="11">
        <v>1</v>
      </c>
      <c r="O2" s="3" t="s">
        <v>41</v>
      </c>
      <c r="P2" s="30" t="s">
        <v>141</v>
      </c>
      <c r="Q2" s="40">
        <f>Q_C_wind*((3600)/(Q12*(1-V)*((Um/Ut)^3)*F_x))</f>
        <v>1359344473.5814338</v>
      </c>
      <c r="R2" s="30" t="s">
        <v>83</v>
      </c>
      <c r="S2" s="31" t="s">
        <v>142</v>
      </c>
      <c r="T2" s="40">
        <f>Q_C_sc*(1/F_D)*((T_t*A_R)/((((2.6*(s/12)^0.8)*((W/3)^0.4))/((M_dry/0.2)^0.3))*((365-p_days)/365)*281.9*Σ_VKT))</f>
        <v>1089112.8445117865</v>
      </c>
      <c r="U2" s="30" t="s">
        <v>83</v>
      </c>
      <c r="V2" s="31" t="s">
        <v>152</v>
      </c>
      <c r="W2" s="40">
        <f>Q_C__sc*(1/F_D)*(1/J__T)</f>
        <v>49419631.204924718</v>
      </c>
      <c r="X2" s="30" t="s">
        <v>83</v>
      </c>
    </row>
    <row r="3" spans="1:24" ht="18" x14ac:dyDescent="0.35">
      <c r="A3" s="32" t="s">
        <v>272</v>
      </c>
      <c r="B3" s="12">
        <v>1</v>
      </c>
      <c r="C3" s="3" t="s">
        <v>325</v>
      </c>
      <c r="D3" s="30" t="s">
        <v>77</v>
      </c>
      <c r="E3" s="39">
        <f>ED_ind</f>
        <v>1</v>
      </c>
      <c r="F3" s="3" t="s">
        <v>41</v>
      </c>
      <c r="G3" s="30" t="s">
        <v>76</v>
      </c>
      <c r="H3" s="39">
        <f>ED_out</f>
        <v>1</v>
      </c>
      <c r="I3" s="3" t="s">
        <v>41</v>
      </c>
      <c r="J3" s="30" t="s">
        <v>75</v>
      </c>
      <c r="K3" s="39">
        <f>ED_com</f>
        <v>1</v>
      </c>
      <c r="L3" s="3" t="s">
        <v>41</v>
      </c>
      <c r="M3" s="30" t="s">
        <v>78</v>
      </c>
      <c r="N3" s="39">
        <f>ED_con</f>
        <v>1</v>
      </c>
      <c r="O3" s="3" t="s">
        <v>41</v>
      </c>
      <c r="P3" s="33" t="s">
        <v>84</v>
      </c>
      <c r="Q3" s="11">
        <v>4.6900000000000004</v>
      </c>
      <c r="R3" s="30" t="s">
        <v>85</v>
      </c>
      <c r="S3" s="31" t="s">
        <v>148</v>
      </c>
      <c r="T3" s="40">
        <f>A_sc*EXP((((LN(Ac))-B_sc)^2)/C_sc)</f>
        <v>23.017850304789416</v>
      </c>
      <c r="U3" s="30" t="s">
        <v>326</v>
      </c>
      <c r="V3" s="31" t="s">
        <v>153</v>
      </c>
      <c r="W3" s="40">
        <f>A__sc*EXP((((LN(Ac))-B__sc)^2)/C__sc)</f>
        <v>14.314066768501952</v>
      </c>
      <c r="X3" s="30" t="s">
        <v>326</v>
      </c>
    </row>
    <row r="4" spans="1:24" ht="18.75" x14ac:dyDescent="0.35">
      <c r="A4" s="32" t="s">
        <v>49</v>
      </c>
      <c r="B4" s="13">
        <v>0.5</v>
      </c>
      <c r="C4" s="30" t="s">
        <v>327</v>
      </c>
      <c r="D4" s="32" t="s">
        <v>54</v>
      </c>
      <c r="E4" s="12">
        <v>60</v>
      </c>
      <c r="F4" s="32" t="s">
        <v>47</v>
      </c>
      <c r="G4" s="32" t="s">
        <v>58</v>
      </c>
      <c r="H4" s="12">
        <v>60</v>
      </c>
      <c r="I4" s="32" t="s">
        <v>47</v>
      </c>
      <c r="J4" s="32" t="s">
        <v>270</v>
      </c>
      <c r="K4" s="12">
        <v>60</v>
      </c>
      <c r="L4" s="32" t="s">
        <v>47</v>
      </c>
      <c r="M4" s="32" t="s">
        <v>62</v>
      </c>
      <c r="N4" s="12">
        <v>60</v>
      </c>
      <c r="O4" s="32" t="s">
        <v>47</v>
      </c>
      <c r="P4" s="33" t="s">
        <v>86</v>
      </c>
      <c r="Q4" s="11">
        <v>11.32</v>
      </c>
      <c r="R4" s="30" t="s">
        <v>85</v>
      </c>
      <c r="S4" s="30" t="s">
        <v>157</v>
      </c>
      <c r="T4" s="40">
        <f>ED_con*EF_cw*ET_cw_o*3600</f>
        <v>7200000</v>
      </c>
      <c r="U4" s="31" t="s">
        <v>91</v>
      </c>
      <c r="V4" s="31" t="s">
        <v>114</v>
      </c>
      <c r="W4" s="40">
        <f>(M_pc_wind+M_excav+M_doz+M_grade+M_till)/(A_surf*T_t)</f>
        <v>1.5585863369605828E-6</v>
      </c>
      <c r="X4" s="30" t="s">
        <v>328</v>
      </c>
    </row>
    <row r="5" spans="1:24" ht="18" x14ac:dyDescent="0.25">
      <c r="A5" s="34" t="s">
        <v>45</v>
      </c>
      <c r="B5" s="12">
        <v>1</v>
      </c>
      <c r="C5" s="30" t="s">
        <v>329</v>
      </c>
      <c r="D5" s="32" t="s">
        <v>71</v>
      </c>
      <c r="E5" s="12">
        <v>50</v>
      </c>
      <c r="F5" s="32" t="s">
        <v>42</v>
      </c>
      <c r="G5" s="32" t="s">
        <v>72</v>
      </c>
      <c r="H5" s="12">
        <v>100</v>
      </c>
      <c r="I5" s="32" t="s">
        <v>42</v>
      </c>
      <c r="J5" s="32" t="s">
        <v>53</v>
      </c>
      <c r="K5" s="12">
        <v>100</v>
      </c>
      <c r="L5" s="32" t="s">
        <v>42</v>
      </c>
      <c r="M5" s="32" t="s">
        <v>73</v>
      </c>
      <c r="N5" s="12">
        <v>330</v>
      </c>
      <c r="O5" s="32" t="s">
        <v>42</v>
      </c>
      <c r="P5" s="35" t="s">
        <v>87</v>
      </c>
      <c r="Q5" s="14">
        <v>0.19400000000000001</v>
      </c>
      <c r="R5" s="31" t="s">
        <v>48</v>
      </c>
      <c r="S5" s="31" t="s">
        <v>92</v>
      </c>
      <c r="T5" s="40">
        <f>L_R*W_R*T24</f>
        <v>274.21393385475488</v>
      </c>
      <c r="U5" s="31" t="s">
        <v>93</v>
      </c>
      <c r="V5" s="31" t="s">
        <v>115</v>
      </c>
      <c r="W5" s="40">
        <f>0.036*(1-V)*((Um/Ut)^3)*F_x*ED_con*A_surf*8760</f>
        <v>4401.9567729252149</v>
      </c>
      <c r="X5" s="31" t="s">
        <v>116</v>
      </c>
    </row>
    <row r="6" spans="1:24" ht="18" x14ac:dyDescent="0.25">
      <c r="A6" s="34" t="s">
        <v>46</v>
      </c>
      <c r="B6" s="12">
        <v>0.4</v>
      </c>
      <c r="C6" s="30" t="s">
        <v>329</v>
      </c>
      <c r="D6" s="32" t="s">
        <v>55</v>
      </c>
      <c r="E6" s="12">
        <v>250</v>
      </c>
      <c r="F6" s="32" t="s">
        <v>43</v>
      </c>
      <c r="G6" s="32" t="s">
        <v>59</v>
      </c>
      <c r="H6" s="12">
        <v>225</v>
      </c>
      <c r="I6" s="32" t="s">
        <v>43</v>
      </c>
      <c r="J6" s="32" t="s">
        <v>50</v>
      </c>
      <c r="K6" s="12">
        <v>250</v>
      </c>
      <c r="L6" s="32" t="s">
        <v>43</v>
      </c>
      <c r="M6" s="32" t="s">
        <v>63</v>
      </c>
      <c r="N6" s="46">
        <f>N7*N8</f>
        <v>250</v>
      </c>
      <c r="O6" s="32" t="s">
        <v>43</v>
      </c>
      <c r="P6" s="35" t="s">
        <v>88</v>
      </c>
      <c r="Q6" s="14">
        <v>0.5</v>
      </c>
      <c r="R6" s="30" t="s">
        <v>329</v>
      </c>
      <c r="S6" s="31" t="s">
        <v>94</v>
      </c>
      <c r="T6" s="40">
        <f>((N_cars*T26)+(N_trucks*T27))/(N_cars+N_trucks)</f>
        <v>8</v>
      </c>
      <c r="U6" s="31" t="s">
        <v>95</v>
      </c>
      <c r="V6" s="31" t="s">
        <v>117</v>
      </c>
      <c r="W6" s="40">
        <f>(0.35*0.0016*((Um/2.2)^1.3)/((M_m_excav/2)^1.4))*ρ_soil*A_excav*d_excav*N_A_dump*1000</f>
        <v>1658.1505859098856</v>
      </c>
      <c r="X6" s="31" t="s">
        <v>116</v>
      </c>
    </row>
    <row r="7" spans="1:24" ht="18" x14ac:dyDescent="0.35">
      <c r="A7" s="34"/>
      <c r="B7" s="12"/>
      <c r="D7" s="32" t="s">
        <v>56</v>
      </c>
      <c r="E7" s="12">
        <v>0</v>
      </c>
      <c r="F7" s="32" t="s">
        <v>330</v>
      </c>
      <c r="G7" s="32" t="s">
        <v>60</v>
      </c>
      <c r="H7" s="12">
        <v>8</v>
      </c>
      <c r="I7" s="32" t="s">
        <v>330</v>
      </c>
      <c r="J7" s="32" t="s">
        <v>51</v>
      </c>
      <c r="K7" s="12">
        <v>4</v>
      </c>
      <c r="L7" s="32" t="s">
        <v>330</v>
      </c>
      <c r="M7" s="32" t="s">
        <v>66</v>
      </c>
      <c r="N7" s="12">
        <v>5</v>
      </c>
      <c r="O7" s="32" t="s">
        <v>67</v>
      </c>
      <c r="P7" s="31" t="s">
        <v>144</v>
      </c>
      <c r="Q7" s="40">
        <f>A_wind*EXP((((LN(As))-B_wind)^2)/C_wind)</f>
        <v>93.773582452087695</v>
      </c>
      <c r="R7" s="30" t="s">
        <v>326</v>
      </c>
      <c r="S7" s="31" t="s">
        <v>96</v>
      </c>
      <c r="T7" s="40">
        <f>(N_cars+N_trucks)*distance*EW_cw*DW_cw</f>
        <v>337.36965049135631</v>
      </c>
      <c r="U7" s="31" t="s">
        <v>97</v>
      </c>
      <c r="V7" s="31" t="s">
        <v>118</v>
      </c>
      <c r="W7" s="40">
        <f>0.75*((0.45*(s_doz^1.5))/(M_m_doz^1.4))*(Σ_VKT_doz/S_doz_speed)*1000</f>
        <v>739.26351214461999</v>
      </c>
      <c r="X7" s="31" t="s">
        <v>116</v>
      </c>
    </row>
    <row r="8" spans="1:24" x14ac:dyDescent="0.25">
      <c r="D8" s="32" t="s">
        <v>57</v>
      </c>
      <c r="E8" s="12">
        <v>8</v>
      </c>
      <c r="F8" s="32" t="s">
        <v>331</v>
      </c>
      <c r="G8" s="32" t="s">
        <v>61</v>
      </c>
      <c r="H8" s="12">
        <v>0</v>
      </c>
      <c r="I8" s="32" t="s">
        <v>331</v>
      </c>
      <c r="J8" s="32" t="s">
        <v>52</v>
      </c>
      <c r="K8" s="12">
        <v>4</v>
      </c>
      <c r="L8" s="32" t="s">
        <v>331</v>
      </c>
      <c r="M8" s="32" t="s">
        <v>68</v>
      </c>
      <c r="N8" s="12">
        <v>50</v>
      </c>
      <c r="O8" s="32" t="s">
        <v>69</v>
      </c>
      <c r="P8" s="35" t="s">
        <v>89</v>
      </c>
      <c r="Q8" s="14">
        <v>0.5</v>
      </c>
      <c r="R8" s="31" t="s">
        <v>90</v>
      </c>
      <c r="S8" s="31" t="s">
        <v>98</v>
      </c>
      <c r="T8" s="40">
        <f>0.1852+(5.3537/t_c)+(-9.6318/(t_c)^2)</f>
        <v>0.18583720873299323</v>
      </c>
      <c r="U8" s="31" t="s">
        <v>48</v>
      </c>
      <c r="V8" s="31" t="s">
        <v>119</v>
      </c>
      <c r="W8" s="40">
        <f>0.6*0.0056*(S_grade^2)*Σ_VKT_grade*1000</f>
        <v>10863.846413114754</v>
      </c>
      <c r="X8" s="31" t="s">
        <v>116</v>
      </c>
    </row>
    <row r="9" spans="1:24" ht="18" x14ac:dyDescent="0.35">
      <c r="A9" s="32"/>
      <c r="B9" s="12"/>
      <c r="C9" s="32"/>
      <c r="F9" s="3"/>
      <c r="M9" s="32" t="s">
        <v>64</v>
      </c>
      <c r="N9" s="12">
        <v>8</v>
      </c>
      <c r="O9" s="32" t="s">
        <v>330</v>
      </c>
      <c r="P9" s="31" t="s">
        <v>145</v>
      </c>
      <c r="Q9" s="15">
        <v>16.2302</v>
      </c>
      <c r="R9" s="31"/>
      <c r="S9" s="31" t="s">
        <v>99</v>
      </c>
      <c r="T9" s="40">
        <f>ED_con*EW_cw*T22*T23</f>
        <v>8400</v>
      </c>
      <c r="U9" s="31" t="s">
        <v>100</v>
      </c>
      <c r="V9" s="31" t="s">
        <v>120</v>
      </c>
      <c r="W9" s="40">
        <f>1.1*(s_till^0.6)*A_till*4047*(1/10000)*1000*N_A_till</f>
        <v>5043.3532488378178</v>
      </c>
      <c r="X9" s="31" t="s">
        <v>116</v>
      </c>
    </row>
    <row r="10" spans="1:24" ht="18" x14ac:dyDescent="0.35">
      <c r="A10" s="32"/>
      <c r="B10" s="12"/>
      <c r="C10" s="32"/>
      <c r="E10" s="11"/>
      <c r="M10" s="32" t="s">
        <v>65</v>
      </c>
      <c r="N10" s="12">
        <v>0</v>
      </c>
      <c r="O10" s="32" t="s">
        <v>331</v>
      </c>
      <c r="P10" s="31" t="s">
        <v>146</v>
      </c>
      <c r="Q10" s="15">
        <v>18.776199999999999</v>
      </c>
      <c r="R10" s="31"/>
      <c r="S10" s="31" t="s">
        <v>101</v>
      </c>
      <c r="T10" s="40">
        <f>SQRT(Ac*43560.17)</f>
        <v>147.58077449315678</v>
      </c>
      <c r="U10" s="31" t="s">
        <v>102</v>
      </c>
      <c r="V10" s="31" t="s">
        <v>121</v>
      </c>
      <c r="W10" s="40">
        <f>Ac*4046.86</f>
        <v>2023.43</v>
      </c>
      <c r="X10" s="31" t="s">
        <v>93</v>
      </c>
    </row>
    <row r="11" spans="1:24" ht="18" x14ac:dyDescent="0.35">
      <c r="A11" s="32"/>
      <c r="B11" s="12"/>
      <c r="C11" s="32"/>
      <c r="P11" s="31" t="s">
        <v>147</v>
      </c>
      <c r="Q11" s="15">
        <v>216.108</v>
      </c>
      <c r="R11" s="31"/>
      <c r="S11" s="31" t="s">
        <v>103</v>
      </c>
      <c r="T11" s="40">
        <f>L_R*0.0003048</f>
        <v>4.4982620065514185E-2</v>
      </c>
      <c r="U11" s="31" t="s">
        <v>104</v>
      </c>
      <c r="V11" s="31" t="s">
        <v>122</v>
      </c>
      <c r="W11" s="40">
        <f>Ac_doz*A_excav*(1/B_doz)*(1/1000)*N_A_doz</f>
        <v>24.879098360655735</v>
      </c>
      <c r="X11" s="31" t="s">
        <v>97</v>
      </c>
    </row>
    <row r="12" spans="1:24" x14ac:dyDescent="0.25">
      <c r="A12" s="32"/>
      <c r="B12" s="12"/>
      <c r="C12" s="32"/>
      <c r="P12" s="31"/>
      <c r="Q12" s="14">
        <v>3.5999999999999997E-2</v>
      </c>
      <c r="R12" s="30" t="s">
        <v>332</v>
      </c>
      <c r="S12" s="31" t="s">
        <v>105</v>
      </c>
      <c r="T12" s="14">
        <v>20</v>
      </c>
      <c r="U12" s="31" t="s">
        <v>102</v>
      </c>
      <c r="V12" s="31" t="s">
        <v>123</v>
      </c>
      <c r="W12" s="40">
        <f>Ac_grade*A_excav*(1/B_grade)*(1/1000)*N_A_grade</f>
        <v>24.879098360655735</v>
      </c>
      <c r="X12" s="31" t="s">
        <v>97</v>
      </c>
    </row>
    <row r="13" spans="1:24" x14ac:dyDescent="0.25">
      <c r="A13" s="32"/>
      <c r="B13" s="12"/>
      <c r="C13" s="32"/>
      <c r="S13" s="31" t="s">
        <v>106</v>
      </c>
      <c r="T13" s="14">
        <v>20</v>
      </c>
      <c r="U13" s="30" t="s">
        <v>333</v>
      </c>
      <c r="V13" s="35" t="s">
        <v>124</v>
      </c>
      <c r="W13" s="14">
        <v>1.68</v>
      </c>
      <c r="X13" s="31" t="s">
        <v>125</v>
      </c>
    </row>
    <row r="14" spans="1:24" x14ac:dyDescent="0.25">
      <c r="A14" s="32"/>
      <c r="B14" s="12"/>
      <c r="C14" s="32"/>
      <c r="S14" s="31" t="s">
        <v>107</v>
      </c>
      <c r="T14" s="14">
        <v>10</v>
      </c>
      <c r="U14" s="30" t="s">
        <v>334</v>
      </c>
      <c r="V14" s="35" t="s">
        <v>126</v>
      </c>
      <c r="W14" s="14">
        <v>4047</v>
      </c>
      <c r="X14" s="31" t="s">
        <v>93</v>
      </c>
    </row>
    <row r="15" spans="1:24" x14ac:dyDescent="0.25">
      <c r="A15" s="32"/>
      <c r="B15" s="12"/>
      <c r="C15" s="32"/>
      <c r="D15" s="32"/>
      <c r="E15" s="12"/>
      <c r="F15" s="32"/>
      <c r="S15" s="31" t="s">
        <v>140</v>
      </c>
      <c r="T15" s="14">
        <v>0.5</v>
      </c>
      <c r="U15" s="31" t="s">
        <v>90</v>
      </c>
      <c r="V15" s="35" t="s">
        <v>127</v>
      </c>
      <c r="W15" s="14">
        <v>1</v>
      </c>
      <c r="X15" s="31" t="s">
        <v>70</v>
      </c>
    </row>
    <row r="16" spans="1:24" x14ac:dyDescent="0.25">
      <c r="A16" s="32"/>
      <c r="B16" s="12"/>
      <c r="C16" s="32"/>
      <c r="S16" s="31" t="s">
        <v>108</v>
      </c>
      <c r="T16" s="14">
        <v>0.2</v>
      </c>
      <c r="U16" s="31" t="s">
        <v>109</v>
      </c>
      <c r="V16" s="35" t="s">
        <v>128</v>
      </c>
      <c r="W16" s="14">
        <v>2</v>
      </c>
      <c r="X16" s="30" t="s">
        <v>335</v>
      </c>
    </row>
    <row r="17" spans="1:24" ht="18" x14ac:dyDescent="0.35">
      <c r="A17" s="32"/>
      <c r="B17" s="12"/>
      <c r="C17" s="32"/>
      <c r="S17" s="31" t="s">
        <v>143</v>
      </c>
      <c r="T17" s="14">
        <v>70</v>
      </c>
      <c r="U17" s="31" t="s">
        <v>43</v>
      </c>
      <c r="V17" s="35" t="s">
        <v>129</v>
      </c>
      <c r="W17" s="14">
        <v>12</v>
      </c>
      <c r="X17" s="31" t="s">
        <v>109</v>
      </c>
    </row>
    <row r="18" spans="1:24" x14ac:dyDescent="0.25">
      <c r="A18" s="32"/>
      <c r="B18" s="12"/>
      <c r="C18" s="32"/>
      <c r="S18" s="31" t="s">
        <v>110</v>
      </c>
      <c r="T18" s="14">
        <v>8.5</v>
      </c>
      <c r="U18" s="31" t="s">
        <v>109</v>
      </c>
      <c r="V18" s="35" t="s">
        <v>130</v>
      </c>
      <c r="W18" s="14">
        <v>6.9</v>
      </c>
      <c r="X18" s="31" t="s">
        <v>109</v>
      </c>
    </row>
    <row r="19" spans="1:24" ht="18" x14ac:dyDescent="0.35">
      <c r="A19" s="34"/>
      <c r="B19" s="36"/>
      <c r="C19" s="34"/>
      <c r="S19" s="31" t="s">
        <v>149</v>
      </c>
      <c r="T19" s="15">
        <v>12.9351</v>
      </c>
      <c r="U19" s="31"/>
      <c r="V19" s="35" t="s">
        <v>131</v>
      </c>
      <c r="W19" s="14">
        <v>7.9</v>
      </c>
      <c r="X19" s="31" t="s">
        <v>109</v>
      </c>
    </row>
    <row r="20" spans="1:24" ht="18" x14ac:dyDescent="0.35">
      <c r="A20" s="34"/>
      <c r="B20" s="36"/>
      <c r="C20" s="34"/>
      <c r="D20" s="32"/>
      <c r="E20" s="12"/>
      <c r="F20" s="32"/>
      <c r="S20" s="31" t="s">
        <v>150</v>
      </c>
      <c r="T20" s="15">
        <v>5.7382999999999997</v>
      </c>
      <c r="U20" s="31"/>
      <c r="V20" s="35" t="s">
        <v>158</v>
      </c>
      <c r="W20" s="14">
        <v>11.4</v>
      </c>
      <c r="X20" s="31" t="s">
        <v>132</v>
      </c>
    </row>
    <row r="21" spans="1:24" ht="18" x14ac:dyDescent="0.35">
      <c r="A21" s="34"/>
      <c r="B21" s="36"/>
      <c r="C21" s="34"/>
      <c r="S21" s="31" t="s">
        <v>151</v>
      </c>
      <c r="T21" s="15">
        <v>71.771100000000004</v>
      </c>
      <c r="U21" s="31"/>
      <c r="V21" s="35" t="s">
        <v>133</v>
      </c>
      <c r="W21" s="14">
        <v>11.4</v>
      </c>
      <c r="X21" s="31" t="s">
        <v>132</v>
      </c>
    </row>
    <row r="22" spans="1:24" x14ac:dyDescent="0.25">
      <c r="A22" s="34"/>
      <c r="B22" s="36"/>
      <c r="C22" s="34"/>
      <c r="S22" s="31"/>
      <c r="T22" s="14">
        <v>7</v>
      </c>
      <c r="U22" s="31" t="s">
        <v>67</v>
      </c>
      <c r="V22" s="35" t="s">
        <v>134</v>
      </c>
      <c r="W22" s="14">
        <v>18</v>
      </c>
      <c r="X22" s="31" t="s">
        <v>109</v>
      </c>
    </row>
    <row r="23" spans="1:24" x14ac:dyDescent="0.25">
      <c r="A23" s="34"/>
      <c r="B23" s="36"/>
      <c r="C23" s="34"/>
      <c r="S23" s="31"/>
      <c r="T23" s="14">
        <v>24</v>
      </c>
      <c r="U23" s="31" t="s">
        <v>44</v>
      </c>
      <c r="V23" s="35" t="s">
        <v>135</v>
      </c>
      <c r="W23" s="14">
        <v>1</v>
      </c>
      <c r="X23" s="31" t="s">
        <v>90</v>
      </c>
    </row>
    <row r="24" spans="1:24" x14ac:dyDescent="0.25">
      <c r="A24" s="34"/>
      <c r="B24" s="36"/>
      <c r="C24" s="34"/>
      <c r="S24" s="31"/>
      <c r="T24" s="14">
        <v>9.2902999999999999E-2</v>
      </c>
      <c r="U24" s="31" t="s">
        <v>111</v>
      </c>
      <c r="V24" s="35" t="s">
        <v>136</v>
      </c>
      <c r="W24" s="14">
        <v>2</v>
      </c>
      <c r="X24" s="30" t="s">
        <v>336</v>
      </c>
    </row>
    <row r="25" spans="1:24" x14ac:dyDescent="0.25">
      <c r="A25" s="34"/>
      <c r="B25" s="36"/>
      <c r="C25" s="34"/>
      <c r="D25" s="32"/>
      <c r="E25" s="12"/>
      <c r="F25" s="32"/>
      <c r="S25" s="31"/>
      <c r="T25" s="14">
        <v>365</v>
      </c>
      <c r="U25" s="31" t="s">
        <v>43</v>
      </c>
      <c r="V25" s="35" t="s">
        <v>137</v>
      </c>
      <c r="W25" s="14">
        <v>5</v>
      </c>
      <c r="X25" s="31" t="s">
        <v>90</v>
      </c>
    </row>
    <row r="26" spans="1:24" x14ac:dyDescent="0.25">
      <c r="A26" s="34"/>
      <c r="B26" s="36"/>
      <c r="C26" s="34"/>
      <c r="S26" s="31"/>
      <c r="T26" s="14">
        <v>2</v>
      </c>
      <c r="U26" s="31" t="s">
        <v>112</v>
      </c>
      <c r="V26" s="35" t="s">
        <v>138</v>
      </c>
      <c r="W26" s="14">
        <v>5</v>
      </c>
      <c r="X26" s="31" t="s">
        <v>90</v>
      </c>
    </row>
    <row r="27" spans="1:24" x14ac:dyDescent="0.25">
      <c r="A27" s="34"/>
      <c r="B27" s="36"/>
      <c r="C27" s="34"/>
      <c r="S27" s="31"/>
      <c r="T27" s="14">
        <v>20</v>
      </c>
      <c r="U27" s="31" t="s">
        <v>113</v>
      </c>
      <c r="V27" s="35" t="s">
        <v>252</v>
      </c>
      <c r="W27" s="14">
        <v>2.44</v>
      </c>
      <c r="X27" s="31" t="s">
        <v>70</v>
      </c>
    </row>
    <row r="28" spans="1:24" x14ac:dyDescent="0.25">
      <c r="A28" s="34"/>
      <c r="B28" s="36"/>
      <c r="V28" s="35" t="s">
        <v>251</v>
      </c>
      <c r="W28" s="14">
        <v>2.44</v>
      </c>
      <c r="X28" s="31" t="s">
        <v>70</v>
      </c>
    </row>
    <row r="29" spans="1:24" x14ac:dyDescent="0.25">
      <c r="V29" s="35" t="s">
        <v>139</v>
      </c>
      <c r="W29" s="14">
        <v>3</v>
      </c>
      <c r="X29" s="30" t="s">
        <v>337</v>
      </c>
    </row>
    <row r="30" spans="1:24" x14ac:dyDescent="0.25">
      <c r="V30" s="35" t="s">
        <v>250</v>
      </c>
      <c r="W30" s="11">
        <v>3</v>
      </c>
      <c r="X30" s="30" t="s">
        <v>338</v>
      </c>
    </row>
    <row r="31" spans="1:24" ht="18" x14ac:dyDescent="0.35">
      <c r="V31" s="31" t="s">
        <v>154</v>
      </c>
      <c r="W31" s="15">
        <v>2.4538000000000002</v>
      </c>
      <c r="X31" s="31"/>
    </row>
    <row r="32" spans="1:24" ht="18" x14ac:dyDescent="0.35">
      <c r="V32" s="31" t="s">
        <v>155</v>
      </c>
      <c r="W32" s="15">
        <v>17.565999999999999</v>
      </c>
    </row>
    <row r="33" spans="4:23" ht="18" x14ac:dyDescent="0.35">
      <c r="V33" s="31" t="s">
        <v>156</v>
      </c>
      <c r="W33" s="15">
        <v>189.04259999999999</v>
      </c>
    </row>
    <row r="35" spans="4:23" x14ac:dyDescent="0.25">
      <c r="D35" s="32"/>
      <c r="E35" s="12"/>
      <c r="F35" s="32"/>
    </row>
    <row r="36" spans="4:23" x14ac:dyDescent="0.25">
      <c r="D36" s="32"/>
      <c r="E36" s="12"/>
      <c r="F36" s="32"/>
    </row>
    <row r="39" spans="4:23" x14ac:dyDescent="0.25">
      <c r="D39" s="32"/>
      <c r="E39" s="12"/>
    </row>
    <row r="40" spans="4:23" x14ac:dyDescent="0.25">
      <c r="F40" s="32"/>
    </row>
    <row r="41" spans="4:23" x14ac:dyDescent="0.25">
      <c r="D41" s="32"/>
      <c r="E41" s="12"/>
      <c r="F41" s="32"/>
    </row>
    <row r="42" spans="4:23" x14ac:dyDescent="0.25">
      <c r="D42" s="32"/>
      <c r="E42" s="12"/>
      <c r="F42" s="32"/>
    </row>
    <row r="74" spans="5:5" x14ac:dyDescent="0.25">
      <c r="E74" s="37"/>
    </row>
    <row r="76" spans="5:5" x14ac:dyDescent="0.25">
      <c r="E76" s="38"/>
    </row>
    <row r="77" spans="5:5" x14ac:dyDescent="0.25">
      <c r="E77" s="38"/>
    </row>
    <row r="78" spans="5:5" x14ac:dyDescent="0.25">
      <c r="E78" s="38"/>
    </row>
  </sheetData>
  <sheetProtection algorithmName="SHA-512" hashValue="gIdwyF4MYTdME4S/Oj85sL+DI7EM+s5r3UhcilY8/4dvEePBwN3NOjOGNxnY/bF++aTCA0hjkbbwgfXIKB/e3w==" saltValue="/sjcySWnZICHl3Op1EvMTQ==" spinCount="100000" sheet="1" formatColumns="0" formatRows="0" autoFilter="0"/>
  <mergeCells count="8">
    <mergeCell ref="S1:U1"/>
    <mergeCell ref="V1:X1"/>
    <mergeCell ref="A1:C1"/>
    <mergeCell ref="D1:F1"/>
    <mergeCell ref="G1:I1"/>
    <mergeCell ref="J1:L1"/>
    <mergeCell ref="M1:O1"/>
    <mergeCell ref="P1:R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499984740745262"/>
  </sheetPr>
  <dimension ref="A1:N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6384" width="9.140625" style="2"/>
  </cols>
  <sheetData>
    <row r="1" spans="1:14" x14ac:dyDescent="0.25">
      <c r="A1" s="16" t="s">
        <v>39</v>
      </c>
      <c r="B1" s="16" t="s">
        <v>260</v>
      </c>
      <c r="C1" s="1" t="s">
        <v>397</v>
      </c>
      <c r="D1" s="1" t="s">
        <v>398</v>
      </c>
      <c r="E1" s="1" t="s">
        <v>399</v>
      </c>
      <c r="F1" s="1" t="s">
        <v>400</v>
      </c>
      <c r="G1" s="1" t="s">
        <v>401</v>
      </c>
      <c r="H1" s="1" t="s">
        <v>402</v>
      </c>
      <c r="I1" s="1" t="s">
        <v>403</v>
      </c>
      <c r="J1" s="1" t="s">
        <v>404</v>
      </c>
      <c r="K1" s="1" t="s">
        <v>405</v>
      </c>
      <c r="L1" s="1" t="s">
        <v>406</v>
      </c>
      <c r="M1" s="1" t="s">
        <v>407</v>
      </c>
      <c r="N1" s="1" t="s">
        <v>408</v>
      </c>
    </row>
    <row r="2" spans="1:14" ht="15" customHeight="1" x14ac:dyDescent="0.25">
      <c r="A2" s="17" t="s">
        <v>0</v>
      </c>
      <c r="B2" s="2" t="s">
        <v>274</v>
      </c>
      <c r="C2" s="1">
        <f>IFERROR((DL/(RadSpec!L2*EF_iw*ED_ind*IRS_iw*(1/1000)))*1,".")</f>
        <v>560.14563786584517</v>
      </c>
      <c r="D2" s="1">
        <f>IFERROR(IF(A2="H-3",(DL/(RadSpec!K2*EF_iw*ED_ind*ET_iw_i*(1/24)*IRA_iw*(1/17)*1000))*1,(DL/(RadSpec!K2*EF_iw*ED_ind*ET_iw_i*(1/24)*IRA_iw*(1/PEF_wind)*1000))*1),".")</f>
        <v>8004.1481103540846</v>
      </c>
      <c r="E2" s="1">
        <f>IFERROR((DL/(RadSpec!J2*EF_iw*(1/365)*ED_ind*RadSpec!T2*ET_iw_i*(1/24)*RadSpec!AD2))*1,".")</f>
        <v>207.13372326177921</v>
      </c>
      <c r="F2" s="1">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148.4123373649324</v>
      </c>
      <c r="G2" s="1">
        <f>IFERROR((DL/(RadSpec!J2*EF_iw*(1/365)*ED_ind*RadSpec!T2*ET_iw_i*(1/24)*RadSpec!AD2))*1,".")</f>
        <v>207.13372326177921</v>
      </c>
      <c r="H2" s="1">
        <f>IFERROR((DL/(RadSpec!P2*EF_iw*(1/365)*ED_ind*RadSpec!Z2*ET_iw_i*(1/24)*RadSpec!AE2))*1,".")</f>
        <v>750.56137878467996</v>
      </c>
      <c r="I2" s="1">
        <f>IFERROR((DL/(RadSpec!Q2*EF_iw*(1/365)*ED_ind*RadSpec!AA2*ET_iw_i*(1/24)*RadSpec!AF2))*1,".")</f>
        <v>287.34727295629176</v>
      </c>
      <c r="J2" s="1">
        <f>IFERROR((DL/(RadSpec!R2*EF_iw*(1/365)*ED_ind*RadSpec!AB2*ET_iw_i*(1/24)*RadSpec!AG2))*1,".")</f>
        <v>213.15943157484912</v>
      </c>
      <c r="K2" s="1">
        <f>IFERROR((DL/(RadSpec!N2*EF_iw*(1/365)*ED_ind*RadSpec!X2*ET_iw_i*(1/24)*RadSpec!AC2))*1,".")</f>
        <v>709.61972159576942</v>
      </c>
      <c r="L2" s="1">
        <f>IFERROR(DL/(RadSpec!K2*EF_iw*ED_ind*ET_iw_i*(1/24)*IRA_iw),".")</f>
        <v>5.8882411823588301E-3</v>
      </c>
      <c r="M2" s="1">
        <f>IFERROR(DL/(RadSpec!M2*EF_iw*(1/365)*ED_ind*ET_iw_i*(1/24)*GSF_a),".")</f>
        <v>4.1426744652355844E-2</v>
      </c>
      <c r="N2" s="1">
        <f t="shared" ref="N2" si="1">IFERROR(IF(AND(ISNUMBER(L2),ISNUMBER(M2)),1/((1/L2)+(1/M2)),IF(AND(ISNUMBER(L2),NOT(ISNUMBER(M2))),1/((1/L2)),IF(AND(NOT(ISNUMBER(L2)),ISNUMBER(M2)),1/((1/M2)),IF(AND(NOT(ISNUMBER(L2)),NOT(ISNUMBER(M2))),".")))),".")</f>
        <v>5.1554631077178701E-3</v>
      </c>
    </row>
    <row r="3" spans="1:14" x14ac:dyDescent="0.25">
      <c r="A3" s="18" t="s">
        <v>1</v>
      </c>
      <c r="B3" s="2" t="s">
        <v>261</v>
      </c>
      <c r="C3" s="1">
        <f>IFERROR((DL/(RadSpec!L3*EF_iw*ED_ind*IRS_iw*(1/1000)))*1,".")</f>
        <v>105.98834128245892</v>
      </c>
      <c r="D3" s="1">
        <f>IFERROR(IF(A3="H-3",(DL/(RadSpec!K3*EF_iw*ED_ind*ET_iw_i*(1/24)*IRA_iw*(1/17)*1000))*1,(DL/(RadSpec!K3*EF_iw*ED_ind*ET_iw_i*(1/24)*IRA_iw*(1/PEF_wind)*1000))*1),".")</f>
        <v>749.01202500561124</v>
      </c>
      <c r="E3" s="1">
        <f>IFERROR((DL/(RadSpec!J3*EF_iw*(1/365)*ED_ind*RadSpec!T3*ET_iw_i*(1/24)*RadSpec!AD3))*1,".")</f>
        <v>294.56705368383672</v>
      </c>
      <c r="F3" s="1">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70.597015060488886</v>
      </c>
      <c r="G3" s="1">
        <f>IFERROR((DL/(RadSpec!J3*EF_iw*(1/365)*ED_ind*RadSpec!T3*ET_iw_i*(1/24)*RadSpec!AD3))*1,".")</f>
        <v>294.56705368383672</v>
      </c>
      <c r="H3" s="1">
        <f>IFERROR((DL/(RadSpec!P3*EF_iw*(1/365)*ED_ind*RadSpec!Z3*ET_iw_i*(1/24)*RadSpec!AE3))*1,".")</f>
        <v>598.15146615391347</v>
      </c>
      <c r="I3" s="1">
        <f>IFERROR((DL/(RadSpec!Q3*EF_iw*(1/365)*ED_ind*RadSpec!AA3*ET_iw_i*(1/24)*RadSpec!AF3))*1,".")</f>
        <v>316.85861450315412</v>
      </c>
      <c r="J3" s="1">
        <f>IFERROR((DL/(RadSpec!R3*EF_iw*(1/365)*ED_ind*RadSpec!AB3*ET_iw_i*(1/24)*RadSpec!AG3))*1,".")</f>
        <v>294.56705368383672</v>
      </c>
      <c r="K3" s="1">
        <f>IFERROR((DL/(RadSpec!N3*EF_iw*(1/365)*ED_ind*RadSpec!X3*ET_iw_i*(1/24)*RadSpec!AC3))*1,".")</f>
        <v>429.67799656257608</v>
      </c>
      <c r="L3" s="1">
        <f>IFERROR(DL/(RadSpec!K3*EF_iw*ED_ind*ET_iw_i*(1/24)*IRA_iw),".")</f>
        <v>5.510097253216519E-4</v>
      </c>
      <c r="M3" s="1">
        <f>IFERROR(DL/(RadSpec!M3*EF_iw*(1/365)*ED_ind*ET_iw_i*(1/24)*GSF_a),".")</f>
        <v>3.4892168858978286E-2</v>
      </c>
      <c r="N3" s="1">
        <f t="shared" ref="N3" si="2">IFERROR(IF(AND(ISNUMBER(L3),ISNUMBER(M3)),1/((1/L3)+(1/M3)),IF(AND(ISNUMBER(L3),NOT(ISNUMBER(M3))),1/((1/L3)),IF(AND(NOT(ISNUMBER(L3)),ISNUMBER(M3)),1/((1/M3)),IF(AND(NOT(ISNUMBER(L3)),NOT(ISNUMBER(M3))),".")))),".")</f>
        <v>5.4244357156439454E-4</v>
      </c>
    </row>
    <row r="4" spans="1:14" ht="15" customHeight="1" x14ac:dyDescent="0.25">
      <c r="A4" s="17" t="s">
        <v>2</v>
      </c>
      <c r="B4" s="2" t="s">
        <v>274</v>
      </c>
      <c r="C4" s="1" t="str">
        <f>IFERROR((DL/(RadSpec!L4*EF_iw*ED_ind*IRS_iw*(1/1000)))*1,".")</f>
        <v>.</v>
      </c>
      <c r="D4" s="1" t="str">
        <f>IFERROR(IF(A4="H-3",(DL/(RadSpec!K4*EF_iw*ED_ind*ET_iw_i*(1/24)*IRA_iw*(1/17)*1000))*1,(DL/(RadSpec!K4*EF_iw*ED_ind*ET_iw_i*(1/24)*IRA_iw*(1/PEF_wind)*1000))*1),".")</f>
        <v>.</v>
      </c>
      <c r="E4" s="1">
        <f>IFERROR((DL/(RadSpec!J4*EF_iw*(1/365)*ED_ind*RadSpec!T4*ET_iw_i*(1/24)*RadSpec!AD4))*1,".")</f>
        <v>9231.3139658399232</v>
      </c>
      <c r="F4" s="1">
        <f t="shared" ref="F4:F5" si="3">(IF(AND(ISNUMBER(C4),ISNUMBER(D4),ISNUMBER(E4)),1/((1/C4)+(1/D4)+(1/E4)),IF(AND(ISNUMBER(C4),ISNUMBER(D4),NOT(ISNUMBER(E4))),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9231.3139658399232</v>
      </c>
      <c r="G4" s="1">
        <f>IFERROR((DL/(RadSpec!J4*EF_iw*(1/365)*ED_ind*RadSpec!T4*ET_iw_i*(1/24)*RadSpec!AD4))*1,".")</f>
        <v>9231.3139658399232</v>
      </c>
      <c r="H4" s="1">
        <f>IFERROR((DL/(RadSpec!P4*EF_iw*(1/365)*ED_ind*RadSpec!Z4*ET_iw_i*(1/24)*RadSpec!AE4))*1,".")</f>
        <v>40707.530335474665</v>
      </c>
      <c r="I4" s="1">
        <f>IFERROR((DL/(RadSpec!Q4*EF_iw*(1/365)*ED_ind*RadSpec!AA4*ET_iw_i*(1/24)*RadSpec!AF4))*1,".")</f>
        <v>14581.801911214801</v>
      </c>
      <c r="J4" s="1">
        <f>IFERROR((DL/(RadSpec!R4*EF_iw*(1/365)*ED_ind*RadSpec!AB4*ET_iw_i*(1/24)*RadSpec!AG4))*1,".")</f>
        <v>9868.4922025393116</v>
      </c>
      <c r="K4" s="1">
        <f>IFERROR((DL/(RadSpec!N4*EF_iw*(1/365)*ED_ind*RadSpec!X4*ET_iw_i*(1/24)*RadSpec!AC4))*1,".")</f>
        <v>41264.230506890555</v>
      </c>
      <c r="L4" s="1" t="str">
        <f>IFERROR(DL/(RadSpec!K4*EF_iw*ED_ind*ET_iw_i*(1/24)*IRA_iw),".")</f>
        <v>.</v>
      </c>
      <c r="M4" s="1">
        <f>IFERROR(DL/(RadSpec!M4*EF_iw*(1/365)*ED_ind*ET_iw_i*(1/24)*GSF_a),".")</f>
        <v>2.212031837097491</v>
      </c>
      <c r="N4" s="1">
        <f t="shared" ref="N4:N5" si="4">IFERROR(IF(AND(ISNUMBER(L4),ISNUMBER(M4)),1/((1/L4)+(1/M4)),IF(AND(ISNUMBER(L4),NOT(ISNUMBER(M4))),1/((1/L4)),IF(AND(NOT(ISNUMBER(L4)),ISNUMBER(M4)),1/((1/M4)),IF(AND(NOT(ISNUMBER(L4)),NOT(ISNUMBER(M4))),".")))),".")</f>
        <v>2.212031837097491</v>
      </c>
    </row>
    <row r="5" spans="1:14" ht="15" customHeight="1" x14ac:dyDescent="0.25">
      <c r="A5" s="17" t="s">
        <v>3</v>
      </c>
      <c r="B5" s="2" t="s">
        <v>274</v>
      </c>
      <c r="C5" s="1" t="str">
        <f>IFERROR((DL/(RadSpec!L5*EF_iw*ED_ind*IRS_iw*(1/1000)))*1,".")</f>
        <v>.</v>
      </c>
      <c r="D5" s="1" t="str">
        <f>IFERROR(IF(A5="H-3",(DL/(RadSpec!K5*EF_iw*ED_ind*ET_iw_i*(1/24)*IRA_iw*(1/17)*1000))*1,(DL/(RadSpec!K5*EF_iw*ED_ind*ET_iw_i*(1/24)*IRA_iw*(1/PEF_wind)*1000))*1),".")</f>
        <v>.</v>
      </c>
      <c r="E5" s="1">
        <f>IFERROR((DL/(RadSpec!J5*EF_iw*(1/365)*ED_ind*RadSpec!T5*ET_iw_i*(1/24)*RadSpec!AD5))*1,".")</f>
        <v>218563.92126429349</v>
      </c>
      <c r="F5" s="1">
        <f t="shared" si="3"/>
        <v>218563.92126429349</v>
      </c>
      <c r="G5" s="1">
        <f>IFERROR((DL/(RadSpec!J5*EF_iw*(1/365)*ED_ind*RadSpec!T5*ET_iw_i*(1/24)*RadSpec!AD5))*1,".")</f>
        <v>218563.92126429349</v>
      </c>
      <c r="H5" s="1">
        <f>IFERROR((DL/(RadSpec!P5*EF_iw*(1/365)*ED_ind*RadSpec!Z5*ET_iw_i*(1/24)*RadSpec!AE5))*1,".")</f>
        <v>346857.06321351184</v>
      </c>
      <c r="I5" s="1">
        <f>IFERROR((DL/(RadSpec!Q5*EF_iw*(1/365)*ED_ind*RadSpec!AA5*ET_iw_i*(1/24)*RadSpec!AF5))*1,".")</f>
        <v>247336.89317756757</v>
      </c>
      <c r="J5" s="1">
        <f>IFERROR((DL/(RadSpec!R5*EF_iw*(1/365)*ED_ind*RadSpec!AB5*ET_iw_i*(1/24)*RadSpec!AG5))*1,".")</f>
        <v>204960.99189889341</v>
      </c>
      <c r="K5" s="1">
        <f>IFERROR((DL/(RadSpec!N5*EF_iw*(1/365)*ED_ind*RadSpec!X5*ET_iw_i*(1/24)*RadSpec!AC5))*1,".")</f>
        <v>74935.842600513279</v>
      </c>
      <c r="L5" s="1" t="str">
        <f>IFERROR(DL/(RadSpec!K5*EF_iw*ED_ind*ET_iw_i*(1/24)*IRA_iw),".")</f>
        <v>.</v>
      </c>
      <c r="M5" s="1">
        <f>IFERROR(DL/(RadSpec!M5*EF_iw*(1/365)*ED_ind*ET_iw_i*(1/24)*GSF_a),".")</f>
        <v>23.926058646156541</v>
      </c>
      <c r="N5" s="1">
        <f t="shared" si="4"/>
        <v>23.926058646156541</v>
      </c>
    </row>
    <row r="6" spans="1:14" ht="15" customHeight="1" x14ac:dyDescent="0.25">
      <c r="A6" s="17" t="s">
        <v>4</v>
      </c>
      <c r="B6" s="2" t="s">
        <v>274</v>
      </c>
      <c r="C6" s="1" t="str">
        <f>IFERROR((DL/(RadSpec!L6*EF_iw*ED_ind*IRS_iw*(1/1000)))*1,".")</f>
        <v>.</v>
      </c>
      <c r="D6" s="1" t="str">
        <f>IFERROR(IF(A6="H-3",(DL/(RadSpec!K6*EF_iw*ED_ind*ET_iw_i*(1/24)*IRA_iw*(1/17)*1000))*1,(DL/(RadSpec!K6*EF_iw*ED_ind*ET_iw_i*(1/24)*IRA_iw*(1/PEF_wind)*1000))*1),".")</f>
        <v>.</v>
      </c>
      <c r="E6" s="1">
        <f>IFERROR((DL/(RadSpec!J6*EF_iw*(1/365)*ED_ind*RadSpec!T6*ET_iw_i*(1/24)*RadSpec!AD6))*1,".")</f>
        <v>3.2386101482366585</v>
      </c>
      <c r="F6" s="1">
        <f t="shared" ref="F6:F9" si="5">(IF(AND(ISNUMBER(C6),ISNUMBER(D6),ISNUMBER(E6)),1/((1/C6)+(1/D6)+(1/E6)),IF(AND(ISNUMBER(C6),ISNUMBER(D6),NOT(ISNUMBER(E6))),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3.2386101482366585</v>
      </c>
      <c r="G6" s="1">
        <f>IFERROR((DL/(RadSpec!J6*EF_iw*(1/365)*ED_ind*RadSpec!T6*ET_iw_i*(1/24)*RadSpec!AD6))*1,".")</f>
        <v>3.2386101482366585</v>
      </c>
      <c r="H6" s="1">
        <f>IFERROR((DL/(RadSpec!P6*EF_iw*(1/365)*ED_ind*RadSpec!Z6*ET_iw_i*(1/24)*RadSpec!AE6))*1,".")</f>
        <v>16.283012134189864</v>
      </c>
      <c r="I6" s="1">
        <f>IFERROR((DL/(RadSpec!Q6*EF_iw*(1/365)*ED_ind*RadSpec!AA6*ET_iw_i*(1/24)*RadSpec!AF6))*1,".")</f>
        <v>5.6911498721440301</v>
      </c>
      <c r="J6" s="1">
        <f>IFERROR((DL/(RadSpec!R6*EF_iw*(1/365)*ED_ind*RadSpec!AB6*ET_iw_i*(1/24)*RadSpec!AG6))*1,".")</f>
        <v>3.6409219678933855</v>
      </c>
      <c r="K6" s="1">
        <f>IFERROR((DL/(RadSpec!N6*EF_iw*(1/365)*ED_ind*RadSpec!X6*ET_iw_i*(1/24)*RadSpec!AC6))*1,".")</f>
        <v>16.233934705483808</v>
      </c>
      <c r="L6" s="1" t="str">
        <f>IFERROR(DL/(RadSpec!K6*EF_iw*ED_ind*ET_iw_i*(1/24)*IRA_iw),".")</f>
        <v>.</v>
      </c>
      <c r="M6" s="1">
        <f>IFERROR(DL/(RadSpec!M6*EF_iw*(1/365)*ED_ind*ET_iw_i*(1/24)*GSF_a),".")</f>
        <v>8.716556681499408E-4</v>
      </c>
      <c r="N6" s="1">
        <f t="shared" ref="N6:N9" si="6">IFERROR(IF(AND(ISNUMBER(L6),ISNUMBER(M6)),1/((1/L6)+(1/M6)),IF(AND(ISNUMBER(L6),NOT(ISNUMBER(M6))),1/((1/L6)),IF(AND(NOT(ISNUMBER(L6)),ISNUMBER(M6)),1/((1/M6)),IF(AND(NOT(ISNUMBER(L6)),NOT(ISNUMBER(M6))),".")))),".")</f>
        <v>8.716556681499408E-4</v>
      </c>
    </row>
    <row r="7" spans="1:14" ht="15" customHeight="1" x14ac:dyDescent="0.25">
      <c r="A7" s="17" t="s">
        <v>5</v>
      </c>
      <c r="B7" s="2" t="s">
        <v>274</v>
      </c>
      <c r="C7" s="1">
        <f>IFERROR((DL/(RadSpec!L7*EF_iw*ED_ind*IRS_iw*(1/1000)))*1,".")</f>
        <v>16505.054672993603</v>
      </c>
      <c r="D7" s="1">
        <f>IFERROR(IF(A7="H-3",(DL/(RadSpec!K7*EF_iw*ED_ind*ET_iw_i*(1/24)*IRA_iw*(1/17)*1000))*1,(DL/(RadSpec!K7*EF_iw*ED_ind*ET_iw_i*(1/24)*IRA_iw*(1/PEF_wind)*1000))*1),".")</f>
        <v>503274.5181715787</v>
      </c>
      <c r="E7" s="1">
        <f>IFERROR((DL/(RadSpec!J7*EF_iw*(1/365)*ED_ind*RadSpec!T7*ET_iw_i*(1/24)*RadSpec!AD7))*1,".")</f>
        <v>2000.6431291154784</v>
      </c>
      <c r="F7" s="1">
        <f t="shared" si="5"/>
        <v>1778.0503914498422</v>
      </c>
      <c r="G7" s="1">
        <f>IFERROR((DL/(RadSpec!J7*EF_iw*(1/365)*ED_ind*RadSpec!T7*ET_iw_i*(1/24)*RadSpec!AD7))*1,".")</f>
        <v>2000.6431291154784</v>
      </c>
      <c r="H7" s="1">
        <f>IFERROR((DL/(RadSpec!P7*EF_iw*(1/365)*ED_ind*RadSpec!Z7*ET_iw_i*(1/24)*RadSpec!AE7))*1,".")</f>
        <v>3489.2168858978275</v>
      </c>
      <c r="I7" s="1">
        <f>IFERROR((DL/(RadSpec!Q7*EF_iw*(1/365)*ED_ind*RadSpec!AA7*ET_iw_i*(1/24)*RadSpec!AF7))*1,".")</f>
        <v>2412.2980939540544</v>
      </c>
      <c r="J7" s="1">
        <f>IFERROR((DL/(RadSpec!R7*EF_iw*(1/365)*ED_ind*RadSpec!AB7*ET_iw_i*(1/24)*RadSpec!AG7))*1,".")</f>
        <v>2042.4684210133628</v>
      </c>
      <c r="K7" s="1">
        <f>IFERROR((DL/(RadSpec!N7*EF_iw*(1/365)*ED_ind*RadSpec!X7*ET_iw_i*(1/24)*RadSpec!AC7))*1,".")</f>
        <v>266.86553632661418</v>
      </c>
      <c r="L7" s="1">
        <f>IFERROR(DL/(RadSpec!K7*EF_iw*ED_ind*ET_iw_i*(1/24)*IRA_iw),".")</f>
        <v>0.37023324694557574</v>
      </c>
      <c r="M7" s="1">
        <f>IFERROR(DL/(RadSpec!M7*EF_iw*(1/365)*ED_ind*ET_iw_i*(1/24)*GSF_a),".")</f>
        <v>9.0881928190827146E-2</v>
      </c>
      <c r="N7" s="1">
        <f t="shared" si="6"/>
        <v>7.2969863446396638E-2</v>
      </c>
    </row>
    <row r="8" spans="1:14" ht="15" customHeight="1" x14ac:dyDescent="0.25">
      <c r="A8" s="17" t="s">
        <v>6</v>
      </c>
      <c r="B8" s="2" t="s">
        <v>274</v>
      </c>
      <c r="C8" s="1">
        <f>IFERROR((DL/(RadSpec!L8*EF_iw*ED_ind*IRS_iw*(1/1000)))*1,".")</f>
        <v>109200.10920010917</v>
      </c>
      <c r="D8" s="1">
        <f>IFERROR(IF(A8="H-3",(DL/(RadSpec!K8*EF_iw*ED_ind*ET_iw_i*(1/24)*IRA_iw*(1/17)*1000))*1,(DL/(RadSpec!K8*EF_iw*ED_ind*ET_iw_i*(1/24)*IRA_iw*(1/PEF_wind)*1000))*1),".")</f>
        <v>2069805.0606493093</v>
      </c>
      <c r="E8" s="1">
        <f>IFERROR((DL/(RadSpec!J8*EF_iw*(1/365)*ED_ind*RadSpec!T8*ET_iw_i*(1/24)*RadSpec!AD8))*1,".")</f>
        <v>15.929033609533562</v>
      </c>
      <c r="F8" s="1">
        <f t="shared" si="5"/>
        <v>15.926587826584388</v>
      </c>
      <c r="G8" s="1">
        <f>IFERROR((DL/(RadSpec!J8*EF_iw*(1/365)*ED_ind*RadSpec!T8*ET_iw_i*(1/24)*RadSpec!AD8))*1,".")</f>
        <v>15.929033609533562</v>
      </c>
      <c r="H8" s="1">
        <f>IFERROR((DL/(RadSpec!P8*EF_iw*(1/365)*ED_ind*RadSpec!Z8*ET_iw_i*(1/24)*RadSpec!AE8))*1,".")</f>
        <v>73.734394569916375</v>
      </c>
      <c r="I8" s="1">
        <f>IFERROR((DL/(RadSpec!Q8*EF_iw*(1/365)*ED_ind*RadSpec!AA8*ET_iw_i*(1/24)*RadSpec!AF8))*1,".")</f>
        <v>26.404884541929512</v>
      </c>
      <c r="J8" s="1">
        <f>IFERROR((DL/(RadSpec!R8*EF_iw*(1/365)*ED_ind*RadSpec!AB8*ET_iw_i*(1/24)*RadSpec!AG8))*1,".")</f>
        <v>17.394315632962467</v>
      </c>
      <c r="K8" s="1">
        <f>IFERROR((DL/(RadSpec!N8*EF_iw*(1/365)*ED_ind*RadSpec!X8*ET_iw_i*(1/24)*RadSpec!AC8))*1,".")</f>
        <v>57.115733689415599</v>
      </c>
      <c r="L8" s="1">
        <f>IFERROR(DL/(RadSpec!K8*EF_iw*ED_ind*ET_iw_i*(1/24)*IRA_iw),".")</f>
        <v>1.5226494099733539</v>
      </c>
      <c r="M8" s="1">
        <f>IFERROR(DL/(RadSpec!M8*EF_iw*(1/365)*ED_ind*ET_iw_i*(1/24)*GSF_a),".")</f>
        <v>3.9473968810157254E-3</v>
      </c>
      <c r="N8" s="1">
        <f t="shared" si="6"/>
        <v>3.9371899016310639E-3</v>
      </c>
    </row>
    <row r="9" spans="1:14" ht="15" customHeight="1" x14ac:dyDescent="0.25">
      <c r="A9" s="17" t="s">
        <v>7</v>
      </c>
      <c r="B9" s="2" t="s">
        <v>274</v>
      </c>
      <c r="C9" s="1">
        <f>IFERROR((DL/(RadSpec!L9*EF_iw*ED_ind*IRS_iw*(1/1000)))*1,".")</f>
        <v>193050.19305019308</v>
      </c>
      <c r="D9" s="1">
        <f>IFERROR(IF(A9="H-3",(DL/(RadSpec!K9*EF_iw*ED_ind*ET_iw_i*(1/24)*IRA_iw*(1/17)*1000))*1,(DL/(RadSpec!K9*EF_iw*ED_ind*ET_iw_i*(1/24)*IRA_iw*(1/PEF_wind)*1000))*1),".")</f>
        <v>7428111.8774941731</v>
      </c>
      <c r="E9" s="1">
        <f>IFERROR((DL/(RadSpec!J9*EF_iw*(1/365)*ED_ind*RadSpec!T9*ET_iw_i*(1/24)*RadSpec!AD9))*1,".")</f>
        <v>1.1987493595722598</v>
      </c>
      <c r="F9" s="1">
        <f t="shared" si="5"/>
        <v>1.1987417225064956</v>
      </c>
      <c r="G9" s="1">
        <f>IFERROR((DL/(RadSpec!J9*EF_iw*(1/365)*ED_ind*RadSpec!T9*ET_iw_i*(1/24)*RadSpec!AD9))*1,".")</f>
        <v>1.1987493595722598</v>
      </c>
      <c r="H9" s="1">
        <f>IFERROR((DL/(RadSpec!P9*EF_iw*(1/365)*ED_ind*RadSpec!Z9*ET_iw_i*(1/24)*RadSpec!AE9))*1,".")</f>
        <v>6.7223444590692099</v>
      </c>
      <c r="I9" s="1">
        <f>IFERROR((DL/(RadSpec!Q9*EF_iw*(1/365)*ED_ind*RadSpec!AA9*ET_iw_i*(1/24)*RadSpec!AF9))*1,".")</f>
        <v>2.3261445905985516</v>
      </c>
      <c r="J9" s="1">
        <f>IFERROR((DL/(RadSpec!R9*EF_iw*(1/365)*ED_ind*RadSpec!AB9*ET_iw_i*(1/24)*RadSpec!AG9))*1,".")</f>
        <v>1.4367363647814586</v>
      </c>
      <c r="K9" s="1">
        <f>IFERROR((DL/(RadSpec!N9*EF_iw*(1/365)*ED_ind*RadSpec!X9*ET_iw_i*(1/24)*RadSpec!AC9))*1,".")</f>
        <v>6.5964650176508162</v>
      </c>
      <c r="L9" s="1">
        <f>IFERROR(DL/(RadSpec!K9*EF_iw*ED_ind*ET_iw_i*(1/24)*IRA_iw),".")</f>
        <v>5.4644808743169397</v>
      </c>
      <c r="M9" s="1">
        <f>IFERROR(DL/(RadSpec!M9*EF_iw*(1/365)*ED_ind*ET_iw_i*(1/24)*GSF_a),".")</f>
        <v>3.297825242367568E-4</v>
      </c>
      <c r="N9" s="1">
        <f t="shared" si="6"/>
        <v>3.2976262299586826E-4</v>
      </c>
    </row>
    <row r="10" spans="1:14" ht="15" customHeight="1" x14ac:dyDescent="0.25">
      <c r="A10" s="18" t="s">
        <v>8</v>
      </c>
      <c r="B10" s="2" t="s">
        <v>261</v>
      </c>
      <c r="C10" s="1">
        <f>IFERROR((DL/(RadSpec!L10*EF_iw*ED_ind*IRS_iw*(1/1000)))*1,".")</f>
        <v>1589.8251192368839</v>
      </c>
      <c r="D10" s="1">
        <f>IFERROR(IF(A10="H-3",(DL/(RadSpec!K10*EF_iw*ED_ind*ET_iw_i*(1/24)*IRA_iw*(1/17)*1000))*1,(DL/(RadSpec!K10*EF_iw*ED_ind*ET_iw_i*(1/24)*IRA_iw*(1/PEF_wind)*1000))*1),".")</f>
        <v>1762064.2602649999</v>
      </c>
      <c r="E10" s="1">
        <f>IFERROR((DL/(RadSpec!J10*EF_iw*(1/365)*ED_ind*RadSpec!T10*ET_iw_i*(1/24)*RadSpec!AD10))*1,".")</f>
        <v>12606.202942598604</v>
      </c>
      <c r="F10" s="1">
        <f t="shared" ref="F10" si="7">(IF(AND(ISNUMBER(C10),ISNUMBER(D10),ISNUMBER(E10)),1/((1/C10)+(1/D10)+(1/E10)),IF(AND(ISNUMBER(C10),ISNUMBER(D10),NOT(ISNUMBER(E10))),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1410.6490446168386</v>
      </c>
      <c r="G10" s="1">
        <f>IFERROR((DL/(RadSpec!J10*EF_iw*(1/365)*ED_ind*RadSpec!T10*ET_iw_i*(1/24)*RadSpec!AD10))*1,".")</f>
        <v>12606.202942598604</v>
      </c>
      <c r="H10" s="1">
        <f>IFERROR((DL/(RadSpec!P10*EF_iw*(1/365)*ED_ind*RadSpec!Z10*ET_iw_i*(1/24)*RadSpec!AE10))*1,".")</f>
        <v>27264.578457248143</v>
      </c>
      <c r="I10" s="1">
        <f>IFERROR((DL/(RadSpec!Q10*EF_iw*(1/365)*ED_ind*RadSpec!AA10*ET_iw_i*(1/24)*RadSpec!AF10))*1,".")</f>
        <v>15631.691648822271</v>
      </c>
      <c r="J10" s="1">
        <f>IFERROR((DL/(RadSpec!R10*EF_iw*(1/365)*ED_ind*RadSpec!AB10*ET_iw_i*(1/24)*RadSpec!AG10))*1,".")</f>
        <v>12826.880455816963</v>
      </c>
      <c r="K10" s="1">
        <f>IFERROR((DL/(RadSpec!N10*EF_iw*(1/365)*ED_ind*RadSpec!X10*ET_iw_i*(1/24)*RadSpec!AC10))*1,".")</f>
        <v>2992.6454712665036</v>
      </c>
      <c r="L10" s="1">
        <f>IFERROR(DL/(RadSpec!K10*EF_iw*ED_ind*ET_iw_i*(1/24)*IRA_iw),".")</f>
        <v>1.2962602890660446</v>
      </c>
      <c r="M10" s="1">
        <f>IFERROR(DL/(RadSpec!M10*EF_iw*(1/365)*ED_ind*ET_iw_i*(1/24)*GSF_a),".")</f>
        <v>0.24944188801312134</v>
      </c>
      <c r="N10" s="1">
        <f t="shared" ref="N10" si="8">IFERROR(IF(AND(ISNUMBER(L10),ISNUMBER(M10)),1/((1/L10)+(1/M10)),IF(AND(ISNUMBER(L10),NOT(ISNUMBER(M10))),1/((1/L10)),IF(AND(NOT(ISNUMBER(L10)),ISNUMBER(M10)),1/((1/M10)),IF(AND(NOT(ISNUMBER(L10)),NOT(ISNUMBER(M10))),".")))),".")</f>
        <v>0.20918752567979859</v>
      </c>
    </row>
    <row r="11" spans="1:14" ht="15" customHeight="1" x14ac:dyDescent="0.25">
      <c r="A11" s="17" t="s">
        <v>9</v>
      </c>
      <c r="B11" s="2" t="s">
        <v>274</v>
      </c>
      <c r="C11" s="1" t="str">
        <f>IFERROR((DL/(RadSpec!L11*EF_iw*ED_ind*IRS_iw*(1/1000)))*1,".")</f>
        <v>.</v>
      </c>
      <c r="D11" s="1" t="str">
        <f>IFERROR(IF(A11="H-3",(DL/(RadSpec!K11*EF_iw*ED_ind*ET_iw_i*(1/24)*IRA_iw*(1/17)*1000))*1,(DL/(RadSpec!K11*EF_iw*ED_ind*ET_iw_i*(1/24)*IRA_iw*(1/PEF_wind)*1000))*1),".")</f>
        <v>.</v>
      </c>
      <c r="E11" s="1">
        <f>IFERROR((DL/(RadSpec!J11*EF_iw*(1/365)*ED_ind*RadSpec!T11*ET_iw_i*(1/24)*RadSpec!AD11))*1,".")</f>
        <v>82.214367016947421</v>
      </c>
      <c r="F11" s="1">
        <f t="shared" ref="F11" si="9">(IF(AND(ISNUMBER(C11),ISNUMBER(D11),ISNUMBER(E11)),1/((1/C11)+(1/D11)+(1/E11)),IF(AND(ISNUMBER(C11),ISNUMBER(D11),NOT(ISNUMBER(E11))),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82.214367016947421</v>
      </c>
      <c r="G11" s="1">
        <f>IFERROR((DL/(RadSpec!J11*EF_iw*(1/365)*ED_ind*RadSpec!T11*ET_iw_i*(1/24)*RadSpec!AD11))*1,".")</f>
        <v>82.214367016947421</v>
      </c>
      <c r="H11" s="1">
        <f>IFERROR((DL/(RadSpec!P11*EF_iw*(1/365)*ED_ind*RadSpec!Z11*ET_iw_i*(1/24)*RadSpec!AE11))*1,".")</f>
        <v>342.80025545662869</v>
      </c>
      <c r="I11" s="1">
        <f>IFERROR((DL/(RadSpec!Q11*EF_iw*(1/365)*ED_ind*RadSpec!AA11*ET_iw_i*(1/24)*RadSpec!AF11))*1,".")</f>
        <v>122.63356419055128</v>
      </c>
      <c r="J11" s="1">
        <f>IFERROR((DL/(RadSpec!R11*EF_iw*(1/365)*ED_ind*RadSpec!AB11*ET_iw_i*(1/24)*RadSpec!AG11))*1,".")</f>
        <v>85.450209450559043</v>
      </c>
      <c r="K11" s="1">
        <f>IFERROR((DL/(RadSpec!N11*EF_iw*(1/365)*ED_ind*RadSpec!X11*ET_iw_i*(1/24)*RadSpec!AC11))*1,".")</f>
        <v>348.21488197264523</v>
      </c>
      <c r="L11" s="1" t="str">
        <f>IFERROR(DL/(RadSpec!K11*EF_iw*ED_ind*ET_iw_i*(1/24)*IRA_iw),".")</f>
        <v>.</v>
      </c>
      <c r="M11" s="1">
        <f>IFERROR(DL/(RadSpec!M11*EF_iw*(1/365)*ED_ind*ET_iw_i*(1/24)*GSF_a),".")</f>
        <v>1.8758029978586725E-2</v>
      </c>
      <c r="N11" s="1">
        <f t="shared" ref="N11" si="10">IFERROR(IF(AND(ISNUMBER(L11),ISNUMBER(M11)),1/((1/L11)+(1/M11)),IF(AND(ISNUMBER(L11),NOT(ISNUMBER(M11))),1/((1/L11)),IF(AND(NOT(ISNUMBER(L11)),ISNUMBER(M11)),1/((1/M11)),IF(AND(NOT(ISNUMBER(L11)),NOT(ISNUMBER(M11))),".")))),".")</f>
        <v>1.8758029978586725E-2</v>
      </c>
    </row>
    <row r="12" spans="1:14" ht="15" customHeight="1" x14ac:dyDescent="0.25">
      <c r="A12" s="17" t="s">
        <v>10</v>
      </c>
      <c r="B12" s="2" t="s">
        <v>274</v>
      </c>
      <c r="C12" s="1" t="str">
        <f>IFERROR((DL/(RadSpec!L12*EF_iw*ED_ind*IRS_iw*(1/1000)))*1,".")</f>
        <v>.</v>
      </c>
      <c r="D12" s="1" t="str">
        <f>IFERROR(IF(A12="H-3",(DL/(RadSpec!K12*EF_iw*ED_ind*ET_iw_i*(1/24)*IRA_iw*(1/17)*1000))*1,(DL/(RadSpec!K12*EF_iw*ED_ind*ET_iw_i*(1/24)*IRA_iw*(1/PEF_wind)*1000))*1),".")</f>
        <v>.</v>
      </c>
      <c r="E12" s="1">
        <f>IFERROR((DL/(RadSpec!J12*EF_iw*(1/365)*ED_ind*RadSpec!T12*ET_iw_i*(1/24)*RadSpec!AD12))*1,".")</f>
        <v>17.871598683866921</v>
      </c>
      <c r="F12" s="1">
        <f t="shared" ref="F12" si="11">(IF(AND(ISNUMBER(C12),ISNUMBER(D12),ISNUMBER(E12)),1/((1/C12)+(1/D12)+(1/E12)),IF(AND(ISNUMBER(C12),ISNUMBER(D12),NOT(ISNUMBER(E12))),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17.871598683866921</v>
      </c>
      <c r="G12" s="1">
        <f>IFERROR((DL/(RadSpec!J12*EF_iw*(1/365)*ED_ind*RadSpec!T12*ET_iw_i*(1/24)*RadSpec!AD12))*1,".")</f>
        <v>17.871598683866921</v>
      </c>
      <c r="H12" s="1">
        <f>IFERROR((DL/(RadSpec!P12*EF_iw*(1/365)*ED_ind*RadSpec!Z12*ET_iw_i*(1/24)*RadSpec!AE12))*1,".")</f>
        <v>79.001137039196124</v>
      </c>
      <c r="I12" s="1">
        <f>IFERROR((DL/(RadSpec!Q12*EF_iw*(1/365)*ED_ind*RadSpec!AA12*ET_iw_i*(1/24)*RadSpec!AF12))*1,".")</f>
        <v>28.318281972504106</v>
      </c>
      <c r="J12" s="1">
        <f>IFERROR((DL/(RadSpec!R12*EF_iw*(1/365)*ED_ind*RadSpec!AB12*ET_iw_i*(1/24)*RadSpec!AG12))*1,".")</f>
        <v>19.094085890255219</v>
      </c>
      <c r="K12" s="1">
        <f>IFERROR((DL/(RadSpec!N12*EF_iw*(1/365)*ED_ind*RadSpec!X12*ET_iw_i*(1/24)*RadSpec!AC12))*1,".")</f>
        <v>62.865639765531256</v>
      </c>
      <c r="L12" s="1" t="str">
        <f>IFERROR(DL/(RadSpec!K12*EF_iw*ED_ind*ET_iw_i*(1/24)*IRA_iw),".")</f>
        <v>.</v>
      </c>
      <c r="M12" s="1">
        <f>IFERROR(DL/(RadSpec!M12*EF_iw*(1/365)*ED_ind*ET_iw_i*(1/24)*GSF_a),".")</f>
        <v>4.2171829987829867E-3</v>
      </c>
      <c r="N12" s="1">
        <f t="shared" ref="N12" si="12">IFERROR(IF(AND(ISNUMBER(L12),ISNUMBER(M12)),1/((1/L12)+(1/M12)),IF(AND(ISNUMBER(L12),NOT(ISNUMBER(M12))),1/((1/L12)),IF(AND(NOT(ISNUMBER(L12)),ISNUMBER(M12)),1/((1/M12)),IF(AND(NOT(ISNUMBER(L12)),NOT(ISNUMBER(M12))),".")))),".")</f>
        <v>4.2171829987829867E-3</v>
      </c>
    </row>
    <row r="13" spans="1:14" ht="15" customHeight="1" x14ac:dyDescent="0.25">
      <c r="A13" s="17" t="s">
        <v>11</v>
      </c>
      <c r="B13" s="2" t="s">
        <v>274</v>
      </c>
      <c r="C13" s="1">
        <f>IFERROR((DL/(RadSpec!L13*EF_iw*ED_ind*IRS_iw*(1/1000)))*1,".")</f>
        <v>202.07123010861329</v>
      </c>
      <c r="D13" s="1">
        <f>IFERROR(IF(A13="H-3",(DL/(RadSpec!K13*EF_iw*ED_ind*ET_iw_i*(1/24)*IRA_iw*(1/17)*1000))*1,(DL/(RadSpec!K13*EF_iw*ED_ind*ET_iw_i*(1/24)*IRA_iw*(1/PEF_wind)*1000))*1),".")</f>
        <v>5831.5936232579743</v>
      </c>
      <c r="E13" s="1">
        <f>IFERROR((DL/(RadSpec!J13*EF_iw*(1/365)*ED_ind*RadSpec!T13*ET_iw_i*(1/24)*RadSpec!AD13))*1,".")</f>
        <v>163.2836871395084</v>
      </c>
      <c r="F13" s="1">
        <f t="shared" ref="F13:F14" si="13">(IF(AND(ISNUMBER(C13),ISNUMBER(D13),ISNUMBER(E13)),1/((1/C13)+(1/D13)+(1/E13)),IF(AND(ISNUMBER(C13),ISNUMBER(D13),NOT(ISNUMBER(E13))),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88.932048875932523</v>
      </c>
      <c r="G13" s="1">
        <f>IFERROR((DL/(RadSpec!J13*EF_iw*(1/365)*ED_ind*RadSpec!T13*ET_iw_i*(1/24)*RadSpec!AD13))*1,".")</f>
        <v>163.2836871395084</v>
      </c>
      <c r="H13" s="1">
        <f>IFERROR((DL/(RadSpec!P13*EF_iw*(1/365)*ED_ind*RadSpec!Z13*ET_iw_i*(1/24)*RadSpec!AE13))*1,".")</f>
        <v>488.49036402569595</v>
      </c>
      <c r="I13" s="1">
        <f>IFERROR((DL/(RadSpec!Q13*EF_iw*(1/365)*ED_ind*RadSpec!AA13*ET_iw_i*(1/24)*RadSpec!AF13))*1,".")</f>
        <v>204.96099189889338</v>
      </c>
      <c r="J13" s="1">
        <f>IFERROR((DL/(RadSpec!R13*EF_iw*(1/365)*ED_ind*RadSpec!AB13*ET_iw_i*(1/24)*RadSpec!AG13))*1,".")</f>
        <v>163.73978682425562</v>
      </c>
      <c r="K13" s="1">
        <f>IFERROR((DL/(RadSpec!N13*EF_iw*(1/365)*ED_ind*RadSpec!X13*ET_iw_i*(1/24)*RadSpec!AC13))*1,".")</f>
        <v>383.89263627312118</v>
      </c>
      <c r="L13" s="1">
        <f>IFERROR(DL/(RadSpec!K13*EF_iw*ED_ind*ET_iw_i*(1/24)*IRA_iw),".")</f>
        <v>4.2900042900042897E-3</v>
      </c>
      <c r="M13" s="1">
        <f>IFERROR(DL/(RadSpec!M13*EF_iw*(1/365)*ED_ind*ET_iw_i*(1/24)*GSF_a),".")</f>
        <v>2.7264578457248143E-2</v>
      </c>
      <c r="N13" s="1">
        <f t="shared" ref="N13:N14" si="14">IFERROR(IF(AND(ISNUMBER(L13),ISNUMBER(M13)),1/((1/L13)+(1/M13)),IF(AND(ISNUMBER(L13),NOT(ISNUMBER(M13))),1/((1/L13)),IF(AND(NOT(ISNUMBER(L13)),ISNUMBER(M13)),1/((1/M13)),IF(AND(NOT(ISNUMBER(L13)),NOT(ISNUMBER(M13))),".")))),".")</f>
        <v>3.7067566218075762E-3</v>
      </c>
    </row>
    <row r="14" spans="1:14" ht="15" customHeight="1" x14ac:dyDescent="0.25">
      <c r="A14" s="17" t="s">
        <v>12</v>
      </c>
      <c r="B14" s="2" t="s">
        <v>274</v>
      </c>
      <c r="C14" s="1">
        <f>IFERROR((DL/(RadSpec!L14*EF_iw*ED_ind*IRS_iw*(1/1000)))*1,".")</f>
        <v>22382.631078283252</v>
      </c>
      <c r="D14" s="1">
        <f>IFERROR(IF(A14="H-3",(DL/(RadSpec!K14*EF_iw*ED_ind*ET_iw_i*(1/24)*IRA_iw*(1/17)*1000))*1,(DL/(RadSpec!K14*EF_iw*ED_ind*ET_iw_i*(1/24)*IRA_iw*(1/PEF_wind)*1000))*1),".")</f>
        <v>16113613.959002297</v>
      </c>
      <c r="E14" s="1">
        <f>IFERROR((DL/(RadSpec!J14*EF_iw*(1/365)*ED_ind*RadSpec!T14*ET_iw_i*(1/24)*RadSpec!AD14))*1,".")</f>
        <v>10.755751134510737</v>
      </c>
      <c r="F14" s="1">
        <f t="shared" si="13"/>
        <v>10.750577875098756</v>
      </c>
      <c r="G14" s="1">
        <f>IFERROR((DL/(RadSpec!J14*EF_iw*(1/365)*ED_ind*RadSpec!T14*ET_iw_i*(1/24)*RadSpec!AD14))*1,".")</f>
        <v>10.755751134510737</v>
      </c>
      <c r="H14" s="1">
        <f>IFERROR((DL/(RadSpec!P14*EF_iw*(1/365)*ED_ind*RadSpec!Z14*ET_iw_i*(1/24)*RadSpec!AE14))*1,".")</f>
        <v>46.156569829199618</v>
      </c>
      <c r="I14" s="1">
        <f>IFERROR((DL/(RadSpec!Q14*EF_iw*(1/365)*ED_ind*RadSpec!AA14*ET_iw_i*(1/24)*RadSpec!AF14))*1,".")</f>
        <v>16.605904726085981</v>
      </c>
      <c r="J14" s="1">
        <f>IFERROR((DL/(RadSpec!R14*EF_iw*(1/365)*ED_ind*RadSpec!AB14*ET_iw_i*(1/24)*RadSpec!AG14))*1,".")</f>
        <v>11.360241023853396</v>
      </c>
      <c r="K14" s="1">
        <f>IFERROR((DL/(RadSpec!N14*EF_iw*(1/365)*ED_ind*RadSpec!X14*ET_iw_i*(1/24)*RadSpec!AC14))*1,".")</f>
        <v>46.371189728040392</v>
      </c>
      <c r="L14" s="1">
        <f>IFERROR(DL/(RadSpec!K14*EF_iw*ED_ind*ET_iw_i*(1/24)*IRA_iw),".")</f>
        <v>11.853959222380274</v>
      </c>
      <c r="M14" s="1">
        <f>IFERROR(DL/(RadSpec!M14*EF_iw*(1/365)*ED_ind*ET_iw_i*(1/24)*GSF_a),".")</f>
        <v>2.5293999431751247E-3</v>
      </c>
      <c r="N14" s="1">
        <f t="shared" si="14"/>
        <v>2.528860334503761E-3</v>
      </c>
    </row>
    <row r="15" spans="1:14" ht="15" customHeight="1" x14ac:dyDescent="0.25">
      <c r="A15" s="17" t="s">
        <v>13</v>
      </c>
      <c r="B15" s="2" t="s">
        <v>274</v>
      </c>
      <c r="C15" s="1">
        <f>IFERROR((DL/(RadSpec!L15*EF_iw*ED_ind*IRS_iw*(1/1000)))*1,".")</f>
        <v>381333.71466704801</v>
      </c>
      <c r="D15" s="1">
        <f>IFERROR(IF(A15="H-3",(DL/(RadSpec!K15*EF_iw*ED_ind*ET_iw_i*(1/24)*IRA_iw*(1/17)*1000))*1,(DL/(RadSpec!K15*EF_iw*ED_ind*ET_iw_i*(1/24)*IRA_iw*(1/PEF_wind)*1000))*1),".")</f>
        <v>1052694550.9033021</v>
      </c>
      <c r="E15" s="1">
        <f>IFERROR((DL/(RadSpec!J15*EF_iw*(1/365)*ED_ind*RadSpec!T15*ET_iw_i*(1/24)*RadSpec!AD15))*1,".")</f>
        <v>16161.798644357183</v>
      </c>
      <c r="F15" s="1">
        <f t="shared" ref="F15:F17" si="15">(IF(AND(ISNUMBER(C15),ISNUMBER(D15),ISNUMBER(E15)),1/((1/C15)+(1/D15)+(1/E15)),IF(AND(ISNUMBER(C15),ISNUMBER(D15),NOT(ISNUMBER(E15))),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15504.446553530162</v>
      </c>
      <c r="G15" s="1">
        <f>IFERROR((DL/(RadSpec!J15*EF_iw*(1/365)*ED_ind*RadSpec!T15*ET_iw_i*(1/24)*RadSpec!AD15))*1,".")</f>
        <v>16161.798644357183</v>
      </c>
      <c r="H15" s="1">
        <f>IFERROR((DL/(RadSpec!P15*EF_iw*(1/365)*ED_ind*RadSpec!Z15*ET_iw_i*(1/24)*RadSpec!AE15))*1,".")</f>
        <v>37100.533976635132</v>
      </c>
      <c r="I15" s="1">
        <f>IFERROR((DL/(RadSpec!Q15*EF_iw*(1/365)*ED_ind*RadSpec!AA15*ET_iw_i*(1/24)*RadSpec!AF15))*1,".")</f>
        <v>18375.813066797338</v>
      </c>
      <c r="J15" s="1">
        <f>IFERROR((DL/(RadSpec!R15*EF_iw*(1/365)*ED_ind*RadSpec!AB15*ET_iw_i*(1/24)*RadSpec!AG15))*1,".")</f>
        <v>14765.451809340935</v>
      </c>
      <c r="K15" s="1">
        <f>IFERROR((DL/(RadSpec!N15*EF_iw*(1/365)*ED_ind*RadSpec!X15*ET_iw_i*(1/24)*RadSpec!AC15))*1,".")</f>
        <v>2936.3574686721499</v>
      </c>
      <c r="L15" s="1">
        <f>IFERROR(DL/(RadSpec!K15*EF_iw*ED_ind*ET_iw_i*(1/24)*IRA_iw),".")</f>
        <v>774.41338186323856</v>
      </c>
      <c r="M15" s="1">
        <f>IFERROR(DL/(RadSpec!M15*EF_iw*(1/365)*ED_ind*ET_iw_i*(1/24)*GSF_a),".")</f>
        <v>0.23447537473233404</v>
      </c>
      <c r="N15" s="1">
        <f t="shared" ref="N15:N17" si="16">IFERROR(IF(AND(ISNUMBER(L15),ISNUMBER(M15)),1/((1/L15)+(1/M15)),IF(AND(ISNUMBER(L15),NOT(ISNUMBER(M15))),1/((1/L15)),IF(AND(NOT(ISNUMBER(L15)),ISNUMBER(M15)),1/((1/M15)),IF(AND(NOT(ISNUMBER(L15)),NOT(ISNUMBER(M15))),".")))),".")</f>
        <v>0.23440440222419093</v>
      </c>
    </row>
    <row r="16" spans="1:14" ht="15" customHeight="1" x14ac:dyDescent="0.25">
      <c r="A16" s="17" t="s">
        <v>14</v>
      </c>
      <c r="B16" s="2" t="s">
        <v>274</v>
      </c>
      <c r="C16" s="1">
        <f>IFERROR((DL/(RadSpec!L16*EF_iw*ED_ind*IRS_iw*(1/1000)))*1,".")</f>
        <v>31.065548306927614</v>
      </c>
      <c r="D16" s="1">
        <f>IFERROR(IF(A16="H-3",(DL/(RadSpec!K16*EF_iw*ED_ind*ET_iw_i*(1/24)*IRA_iw*(1/17)*1000))*1,(DL/(RadSpec!K16*EF_iw*ED_ind*ET_iw_i*(1/24)*IRA_iw*(1/PEF_wind)*1000))*1),".")</f>
        <v>12185.419511285321</v>
      </c>
      <c r="E16" s="1">
        <f>IFERROR((DL/(RadSpec!J16*EF_iw*(1/365)*ED_ind*RadSpec!T16*ET_iw_i*(1/24)*RadSpec!AD16))*1,".")</f>
        <v>5233.8253288467422</v>
      </c>
      <c r="F16" s="1">
        <f t="shared" si="15"/>
        <v>30.8041767985512</v>
      </c>
      <c r="G16" s="1">
        <f>IFERROR((DL/(RadSpec!J16*EF_iw*(1/365)*ED_ind*RadSpec!T16*ET_iw_i*(1/24)*RadSpec!AD16))*1,".")</f>
        <v>5233.8253288467422</v>
      </c>
      <c r="H16" s="1">
        <f>IFERROR((DL/(RadSpec!P16*EF_iw*(1/365)*ED_ind*RadSpec!Z16*ET_iw_i*(1/24)*RadSpec!AE16))*1,".")</f>
        <v>8232.9836633544255</v>
      </c>
      <c r="I16" s="1">
        <f>IFERROR((DL/(RadSpec!Q16*EF_iw*(1/365)*ED_ind*RadSpec!AA16*ET_iw_i*(1/24)*RadSpec!AF16))*1,".")</f>
        <v>5328.9857893712287</v>
      </c>
      <c r="J16" s="1">
        <f>IFERROR((DL/(RadSpec!R16*EF_iw*(1/365)*ED_ind*RadSpec!AB16*ET_iw_i*(1/24)*RadSpec!AG16))*1,".")</f>
        <v>5233.8253288467422</v>
      </c>
      <c r="K16" s="1">
        <f>IFERROR((DL/(RadSpec!N16*EF_iw*(1/365)*ED_ind*RadSpec!X16*ET_iw_i*(1/24)*RadSpec!AC16))*1,".")</f>
        <v>4316.5807949604414</v>
      </c>
      <c r="L16" s="1">
        <f>IFERROR(DL/(RadSpec!K16*EF_iw*ED_ind*ET_iw_i*(1/24)*IRA_iw),".")</f>
        <v>8.9641880686656805E-3</v>
      </c>
      <c r="M16" s="1">
        <f>IFERROR(DL/(RadSpec!M16*EF_iw*(1/365)*ED_ind*ET_iw_i*(1/24)*GSF_a),".")</f>
        <v>0.49782457480325704</v>
      </c>
      <c r="N16" s="1">
        <f t="shared" si="16"/>
        <v>8.8056275921566222E-3</v>
      </c>
    </row>
    <row r="17" spans="1:14" ht="15" customHeight="1" x14ac:dyDescent="0.25">
      <c r="A17" s="17" t="s">
        <v>15</v>
      </c>
      <c r="B17" s="2" t="s">
        <v>274</v>
      </c>
      <c r="C17" s="1">
        <f>IFERROR((DL/(RadSpec!L17*EF_iw*ED_ind*IRS_iw*(1/1000)))*1,".")</f>
        <v>155551.23468792535</v>
      </c>
      <c r="D17" s="1">
        <f>IFERROR(IF(A17="H-3",(DL/(RadSpec!K17*EF_iw*ED_ind*ET_iw_i*(1/24)*IRA_iw*(1/17)*1000))*1,(DL/(RadSpec!K17*EF_iw*ED_ind*ET_iw_i*(1/24)*IRA_iw*(1/PEF_wind)*1000))*1),".")</f>
        <v>5834096.4531392008</v>
      </c>
      <c r="E17" s="1">
        <f>IFERROR((DL/(RadSpec!J17*EF_iw*(1/365)*ED_ind*RadSpec!T17*ET_iw_i*(1/24)*RadSpec!AD17))*1,".")</f>
        <v>8.7100807850049797</v>
      </c>
      <c r="F17" s="1">
        <f t="shared" si="15"/>
        <v>8.7095800895946027</v>
      </c>
      <c r="G17" s="1">
        <f>IFERROR((DL/(RadSpec!J17*EF_iw*(1/365)*ED_ind*RadSpec!T17*ET_iw_i*(1/24)*RadSpec!AD17))*1,".")</f>
        <v>8.7100807850049797</v>
      </c>
      <c r="H17" s="1">
        <f>IFERROR((DL/(RadSpec!P17*EF_iw*(1/365)*ED_ind*RadSpec!Z17*ET_iw_i*(1/24)*RadSpec!AE17))*1,".")</f>
        <v>39.079229122055679</v>
      </c>
      <c r="I17" s="1">
        <f>IFERROR((DL/(RadSpec!Q17*EF_iw*(1/365)*ED_ind*RadSpec!AA17*ET_iw_i*(1/24)*RadSpec!AF17))*1,".")</f>
        <v>13.857882667395629</v>
      </c>
      <c r="J17" s="1">
        <f>IFERROR((DL/(RadSpec!R17*EF_iw*(1/365)*ED_ind*RadSpec!AB17*ET_iw_i*(1/24)*RadSpec!AG17))*1,".")</f>
        <v>9.3193710147986497</v>
      </c>
      <c r="K17" s="1">
        <f>IFERROR((DL/(RadSpec!N17*EF_iw*(1/365)*ED_ind*RadSpec!X17*ET_iw_i*(1/24)*RadSpec!AC17))*1,".")</f>
        <v>38.547244136066489</v>
      </c>
      <c r="L17" s="1">
        <f>IFERROR(DL/(RadSpec!K17*EF_iw*ED_ind*ET_iw_i*(1/24)*IRA_iw),".")</f>
        <v>4.2918454935622323</v>
      </c>
      <c r="M17" s="1">
        <f>IFERROR(DL/(RadSpec!M17*EF_iw*(1/365)*ED_ind*ET_iw_i*(1/24)*GSF_a),".")</f>
        <v>2.1123907633543611E-3</v>
      </c>
      <c r="N17" s="1">
        <f t="shared" si="16"/>
        <v>2.1113515834515042E-3</v>
      </c>
    </row>
    <row r="18" spans="1:14" ht="15" customHeight="1" x14ac:dyDescent="0.25">
      <c r="A18" s="17" t="s">
        <v>16</v>
      </c>
      <c r="B18" s="2" t="s">
        <v>274</v>
      </c>
      <c r="C18" s="1">
        <f>IFERROR((DL/(RadSpec!L18*EF_iw*ED_ind*IRS_iw*(1/1000)))*1,".")</f>
        <v>17.869108778199685</v>
      </c>
      <c r="D18" s="1">
        <f>IFERROR(IF(A18="H-3",(DL/(RadSpec!K18*EF_iw*ED_ind*ET_iw_i*(1/24)*IRA_iw*(1/17)*1000))*1,(DL/(RadSpec!K18*EF_iw*ED_ind*ET_iw_i*(1/24)*IRA_iw*(1/PEF_wind)*1000))*1),".")</f>
        <v>15700.444370309931</v>
      </c>
      <c r="E18" s="1">
        <f>IFERROR((DL/(RadSpec!J18*EF_iw*(1/365)*ED_ind*RadSpec!T18*ET_iw_i*(1/24)*RadSpec!AD18))*1,".")</f>
        <v>194102.13140093876</v>
      </c>
      <c r="F18" s="1">
        <f t="shared" ref="F18:F21" si="17">(IF(AND(ISNUMBER(C18),ISNUMBER(D18),ISNUMBER(E18)),1/((1/C18)+(1/D18)+(1/E18)),IF(AND(ISNUMBER(C18),ISNUMBER(D18),NOT(ISNUMBER(E18))),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17.847153425571939</v>
      </c>
      <c r="G18" s="1">
        <f>IFERROR((DL/(RadSpec!J18*EF_iw*(1/365)*ED_ind*RadSpec!T18*ET_iw_i*(1/24)*RadSpec!AD18))*1,".")</f>
        <v>194102.13140093876</v>
      </c>
      <c r="H18" s="1">
        <f>IFERROR((DL/(RadSpec!P18*EF_iw*(1/365)*ED_ind*RadSpec!Z18*ET_iw_i*(1/24)*RadSpec!AE18))*1,".")</f>
        <v>1000321.5645577392</v>
      </c>
      <c r="I18" s="1">
        <f>IFERROR((DL/(RadSpec!Q18*EF_iw*(1/365)*ED_ind*RadSpec!AA18*ET_iw_i*(1/24)*RadSpec!AF18))*1,".")</f>
        <v>348921.6885897828</v>
      </c>
      <c r="J18" s="1">
        <f>IFERROR((DL/(RadSpec!R18*EF_iw*(1/365)*ED_ind*RadSpec!AB18*ET_iw_i*(1/24)*RadSpec!AG18))*1,".")</f>
        <v>222041.07455713453</v>
      </c>
      <c r="K18" s="1">
        <f>IFERROR((DL/(RadSpec!N18*EF_iw*(1/365)*ED_ind*RadSpec!X18*ET_iw_i*(1/24)*RadSpec!AC18))*1,".")</f>
        <v>1015941.4669266982</v>
      </c>
      <c r="L18" s="1">
        <f>IFERROR(DL/(RadSpec!K18*EF_iw*ED_ind*ET_iw_i*(1/24)*IRA_iw),".")</f>
        <v>1.1550011550011551E-2</v>
      </c>
      <c r="M18" s="1">
        <f>IFERROR(DL/(RadSpec!M18*EF_iw*(1/365)*ED_ind*ET_iw_i*(1/24)*GSF_a),".")</f>
        <v>52.691095445468328</v>
      </c>
      <c r="N18" s="1">
        <f t="shared" ref="N18:N21" si="18">IFERROR(IF(AND(ISNUMBER(L18),ISNUMBER(M18)),1/((1/L18)+(1/M18)),IF(AND(ISNUMBER(L18),NOT(ISNUMBER(M18))),1/((1/L18)),IF(AND(NOT(ISNUMBER(L18)),ISNUMBER(M18)),1/((1/M18)),IF(AND(NOT(ISNUMBER(L18)),NOT(ISNUMBER(M18))),".")))),".")</f>
        <v>1.1547480315276583E-2</v>
      </c>
    </row>
    <row r="19" spans="1:14" ht="15" customHeight="1" x14ac:dyDescent="0.25">
      <c r="A19" s="17" t="s">
        <v>17</v>
      </c>
      <c r="B19" s="2" t="s">
        <v>274</v>
      </c>
      <c r="C19" s="1" t="str">
        <f>IFERROR((DL/(RadSpec!L19*EF_iw*ED_ind*IRS_iw*(1/1000)))*1,".")</f>
        <v>.</v>
      </c>
      <c r="D19" s="1" t="str">
        <f>IFERROR(IF(A19="H-3",(DL/(RadSpec!K19*EF_iw*ED_ind*ET_iw_i*(1/24)*IRA_iw*(1/17)*1000))*1,(DL/(RadSpec!K19*EF_iw*ED_ind*ET_iw_i*(1/24)*IRA_iw*(1/PEF_wind)*1000))*1),".")</f>
        <v>.</v>
      </c>
      <c r="E19" s="1">
        <f>IFERROR((DL/(RadSpec!J19*EF_iw*(1/365)*ED_ind*RadSpec!T19*ET_iw_i*(1/24)*RadSpec!AD19))*1,".")</f>
        <v>50533.485933692682</v>
      </c>
      <c r="F19" s="1">
        <f t="shared" si="17"/>
        <v>50533.485933692682</v>
      </c>
      <c r="G19" s="1">
        <f>IFERROR((DL/(RadSpec!J19*EF_iw*(1/365)*ED_ind*RadSpec!T19*ET_iw_i*(1/24)*RadSpec!AD19))*1,".")</f>
        <v>50533.485933692682</v>
      </c>
      <c r="H19" s="1">
        <f>IFERROR((DL/(RadSpec!P19*EF_iw*(1/365)*ED_ind*RadSpec!Z19*ET_iw_i*(1/24)*RadSpec!AE19))*1,".")</f>
        <v>259375.41452691818</v>
      </c>
      <c r="I19" s="1">
        <f>IFERROR((DL/(RadSpec!Q19*EF_iw*(1/365)*ED_ind*RadSpec!AA19*ET_iw_i*(1/24)*RadSpec!AF19))*1,".")</f>
        <v>90600.994873390286</v>
      </c>
      <c r="J19" s="1">
        <f>IFERROR((DL/(RadSpec!R19*EF_iw*(1/365)*ED_ind*RadSpec!AB19*ET_iw_i*(1/24)*RadSpec!AG19))*1,".")</f>
        <v>57469.454591258349</v>
      </c>
      <c r="K19" s="1">
        <f>IFERROR((DL/(RadSpec!N19*EF_iw*(1/365)*ED_ind*RadSpec!X19*ET_iw_i*(1/24)*RadSpec!AC19))*1,".")</f>
        <v>262380.40126230131</v>
      </c>
      <c r="L19" s="1" t="str">
        <f>IFERROR(DL/(RadSpec!K19*EF_iw*ED_ind*ET_iw_i*(1/24)*IRA_iw),".")</f>
        <v>.</v>
      </c>
      <c r="M19" s="1">
        <f>IFERROR(DL/(RadSpec!M19*EF_iw*(1/365)*ED_ind*ET_iw_i*(1/24)*GSF_a),".")</f>
        <v>13.712010218265151</v>
      </c>
      <c r="N19" s="1">
        <f t="shared" si="18"/>
        <v>13.712010218265151</v>
      </c>
    </row>
    <row r="20" spans="1:14" ht="15" customHeight="1" x14ac:dyDescent="0.25">
      <c r="A20" s="17" t="s">
        <v>18</v>
      </c>
      <c r="B20" s="2" t="s">
        <v>274</v>
      </c>
      <c r="C20" s="1" t="str">
        <f>IFERROR((DL/(RadSpec!L20*EF_iw*ED_ind*IRS_iw*(1/1000)))*1,".")</f>
        <v>.</v>
      </c>
      <c r="D20" s="1" t="str">
        <f>IFERROR(IF(A20="H-3",(DL/(RadSpec!K20*EF_iw*ED_ind*ET_iw_i*(1/24)*IRA_iw*(1/17)*1000))*1,(DL/(RadSpec!K20*EF_iw*ED_ind*ET_iw_i*(1/24)*IRA_iw*(1/PEF_wind)*1000))*1),".")</f>
        <v>.</v>
      </c>
      <c r="E20" s="1">
        <f>IFERROR((DL/(RadSpec!J20*EF_iw*(1/365)*ED_ind*RadSpec!T20*ET_iw_i*(1/24)*RadSpec!AD20))*1,".")</f>
        <v>22808.888592639498</v>
      </c>
      <c r="F20" s="1">
        <f t="shared" si="17"/>
        <v>22808.888592639498</v>
      </c>
      <c r="G20" s="1">
        <f>IFERROR((DL/(RadSpec!J20*EF_iw*(1/365)*ED_ind*RadSpec!T20*ET_iw_i*(1/24)*RadSpec!AD20))*1,".")</f>
        <v>22808.888592639498</v>
      </c>
      <c r="H20" s="1">
        <f>IFERROR((DL/(RadSpec!P20*EF_iw*(1/365)*ED_ind*RadSpec!Z20*ET_iw_i*(1/24)*RadSpec!AE20))*1,".")</f>
        <v>117237.68736616703</v>
      </c>
      <c r="I20" s="1">
        <f>IFERROR((DL/(RadSpec!Q20*EF_iw*(1/365)*ED_ind*RadSpec!AA20*ET_iw_i*(1/24)*RadSpec!AF20))*1,".")</f>
        <v>40992.198379778682</v>
      </c>
      <c r="J20" s="1">
        <f>IFERROR((DL/(RadSpec!R20*EF_iw*(1/365)*ED_ind*RadSpec!AB20*ET_iw_i*(1/24)*RadSpec!AG20))*1,".")</f>
        <v>25937.541452691818</v>
      </c>
      <c r="K20" s="1">
        <f>IFERROR((DL/(RadSpec!N20*EF_iw*(1/365)*ED_ind*RadSpec!X20*ET_iw_i*(1/24)*RadSpec!AC20))*1,".")</f>
        <v>119021.35101733365</v>
      </c>
      <c r="L20" s="1" t="str">
        <f>IFERROR(DL/(RadSpec!K20*EF_iw*ED_ind*ET_iw_i*(1/24)*IRA_iw),".")</f>
        <v>.</v>
      </c>
      <c r="M20" s="1">
        <f>IFERROR(DL/(RadSpec!M20*EF_iw*(1/365)*ED_ind*ET_iw_i*(1/24)*GSF_a),".")</f>
        <v>6.1704045982193172</v>
      </c>
      <c r="N20" s="1">
        <f t="shared" si="18"/>
        <v>6.1704045982193172</v>
      </c>
    </row>
    <row r="21" spans="1:14" ht="15" customHeight="1" x14ac:dyDescent="0.25">
      <c r="A21" s="17" t="s">
        <v>19</v>
      </c>
      <c r="B21" s="2" t="s">
        <v>274</v>
      </c>
      <c r="C21" s="1" t="str">
        <f>IFERROR((DL/(RadSpec!L21*EF_iw*ED_ind*IRS_iw*(1/1000)))*1,".")</f>
        <v>.</v>
      </c>
      <c r="D21" s="1">
        <f>IFERROR(IF(A21="H-3",(DL/(RadSpec!K21*EF_iw*ED_ind*ET_iw_i*(1/24)*IRA_iw*(1/17)*1000))*1,(DL/(RadSpec!K21*EF_iw*ED_ind*ET_iw_i*(1/24)*IRA_iw*(1/PEF_wind)*1000))*1),".")</f>
        <v>35678332.639932655</v>
      </c>
      <c r="E21" s="1">
        <f>IFERROR((DL/(RadSpec!J21*EF_iw*(1/365)*ED_ind*RadSpec!T21*ET_iw_i*(1/24)*RadSpec!AD21))*1,".")</f>
        <v>1318462520.9870336</v>
      </c>
      <c r="F21" s="1">
        <f t="shared" si="17"/>
        <v>34738294.964711353</v>
      </c>
      <c r="G21" s="1">
        <f>IFERROR((DL/(RadSpec!J21*EF_iw*(1/365)*ED_ind*RadSpec!T21*ET_iw_i*(1/24)*RadSpec!AD21))*1,".")</f>
        <v>1318462520.9870336</v>
      </c>
      <c r="H21" s="1">
        <f>IFERROR((DL/(RadSpec!P21*EF_iw*(1/365)*ED_ind*RadSpec!Z21*ET_iw_i*(1/24)*RadSpec!AE21))*1,".")</f>
        <v>2526674296.6846342</v>
      </c>
      <c r="I21" s="1">
        <f>IFERROR((DL/(RadSpec!Q21*EF_iw*(1/365)*ED_ind*RadSpec!AA21*ET_iw_i*(1/24)*RadSpec!AF21))*1,".")</f>
        <v>1350664600.9927075</v>
      </c>
      <c r="J21" s="1">
        <f>IFERROR((DL/(RadSpec!R21*EF_iw*(1/365)*ED_ind*RadSpec!AB21*ET_iw_i*(1/24)*RadSpec!AG21))*1,".")</f>
        <v>1186616268.8883302</v>
      </c>
      <c r="K21" s="1">
        <f>IFERROR((DL/(RadSpec!N21*EF_iw*(1/365)*ED_ind*RadSpec!X21*ET_iw_i*(1/24)*RadSpec!AC21))*1,".")</f>
        <v>1408568469.9344597</v>
      </c>
      <c r="L21" s="1">
        <f>IFERROR(DL/(RadSpec!K21*EF_iw*ED_ind*ET_iw_i*(1/24)*IRA_iw),".")</f>
        <v>26.246719160104991</v>
      </c>
      <c r="M21" s="1">
        <f>IFERROR(DL/(RadSpec!M21*EF_iw*(1/365)*ED_ind*ET_iw_i*(1/24)*GSF_a),".")</f>
        <v>8949.4417836768716</v>
      </c>
      <c r="N21" s="1">
        <f t="shared" si="18"/>
        <v>26.169968472238352</v>
      </c>
    </row>
    <row r="22" spans="1:14" ht="15" customHeight="1" x14ac:dyDescent="0.25">
      <c r="A22" s="17" t="s">
        <v>20</v>
      </c>
      <c r="B22" s="2" t="s">
        <v>274</v>
      </c>
      <c r="C22" s="1">
        <f>IFERROR((DL/(RadSpec!L22*EF_iw*ED_ind*IRS_iw*(1/1000)))*1,".")</f>
        <v>217.08455443395201</v>
      </c>
      <c r="D22" s="1">
        <f>IFERROR(IF(A22="H-3",(DL/(RadSpec!K22*EF_iw*ED_ind*ET_iw_i*(1/24)*IRA_iw*(1/17)*1000))*1,(DL/(RadSpec!K22*EF_iw*ED_ind*ET_iw_i*(1/24)*IRA_iw*(1/PEF_wind)*1000))*1),".")</f>
        <v>8736.9892571998207</v>
      </c>
      <c r="E22" s="1">
        <f>IFERROR((DL/(RadSpec!J22*EF_iw*(1/365)*ED_ind*RadSpec!T22*ET_iw_i*(1/24)*RadSpec!AD22))*1,".")</f>
        <v>1228.9065761652726</v>
      </c>
      <c r="F22" s="1">
        <f t="shared" ref="F22:F23" si="19">(IF(AND(ISNUMBER(C22),ISNUMBER(D22),ISNUMBER(E22)),1/((1/C22)+(1/D22)+(1/E22)),IF(AND(ISNUMBER(C22),ISNUMBER(D22),NOT(ISNUMBER(E22))),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180.67867719424902</v>
      </c>
      <c r="G22" s="1">
        <f>IFERROR((DL/(RadSpec!J22*EF_iw*(1/365)*ED_ind*RadSpec!T22*ET_iw_i*(1/24)*RadSpec!AD22))*1,".")</f>
        <v>1228.9065761652726</v>
      </c>
      <c r="H22" s="1">
        <f>IFERROR((DL/(RadSpec!P22*EF_iw*(1/365)*ED_ind*RadSpec!Z22*ET_iw_i*(1/24)*RadSpec!AE22))*1,".")</f>
        <v>1694.1862336151303</v>
      </c>
      <c r="I22" s="1">
        <f>IFERROR((DL/(RadSpec!Q22*EF_iw*(1/365)*ED_ind*RadSpec!AA22*ET_iw_i*(1/24)*RadSpec!AF22))*1,".")</f>
        <v>1234.0809196438631</v>
      </c>
      <c r="J22" s="1">
        <f>IFERROR((DL/(RadSpec!R22*EF_iw*(1/365)*ED_ind*RadSpec!AB22*ET_iw_i*(1/24)*RadSpec!AG22))*1,".")</f>
        <v>1228.9065761652726</v>
      </c>
      <c r="K22" s="1">
        <f>IFERROR((DL/(RadSpec!N22*EF_iw*(1/365)*ED_ind*RadSpec!X22*ET_iw_i*(1/24)*RadSpec!AC22))*1,".")</f>
        <v>851.54366591492328</v>
      </c>
      <c r="L22" s="1">
        <f>IFERROR(DL/(RadSpec!K22*EF_iw*ED_ind*ET_iw_i*(1/24)*IRA_iw),".")</f>
        <v>6.4273548221229562E-3</v>
      </c>
      <c r="M22" s="1">
        <f>IFERROR(DL/(RadSpec!M22*EF_iw*(1/365)*ED_ind*ET_iw_i*(1/24)*GSF_a),".")</f>
        <v>9.4929301511066419E-2</v>
      </c>
      <c r="N22" s="1">
        <f t="shared" ref="N22:N23" si="20">IFERROR(IF(AND(ISNUMBER(L22),ISNUMBER(M22)),1/((1/L22)+(1/M22)),IF(AND(ISNUMBER(L22),NOT(ISNUMBER(M22))),1/((1/L22)),IF(AND(NOT(ISNUMBER(L22)),ISNUMBER(M22)),1/((1/M22)),IF(AND(NOT(ISNUMBER(L22)),NOT(ISNUMBER(M22))),".")))),".")</f>
        <v>6.0197753744183468E-3</v>
      </c>
    </row>
    <row r="23" spans="1:14" ht="15" customHeight="1" x14ac:dyDescent="0.25">
      <c r="A23" s="18" t="s">
        <v>21</v>
      </c>
      <c r="B23" s="2" t="s">
        <v>261</v>
      </c>
      <c r="C23" s="1">
        <f>IFERROR((DL/(RadSpec!L23*EF_iw*ED_ind*IRS_iw*(1/1000)))*1,".")</f>
        <v>77.220077220077215</v>
      </c>
      <c r="D23" s="1">
        <f>IFERROR(IF(A23="H-3",(DL/(RadSpec!K23*EF_iw*ED_ind*ET_iw_i*(1/24)*IRA_iw*(1/17)*1000))*1,(DL/(RadSpec!K23*EF_iw*ED_ind*ET_iw_i*(1/24)*IRA_iw*(1/PEF_wind)*1000))*1),".")</f>
        <v>7133.7941410728617</v>
      </c>
      <c r="E23" s="1">
        <f>IFERROR((DL/(RadSpec!J23*EF_iw*(1/365)*ED_ind*RadSpec!T23*ET_iw_i*(1/24)*RadSpec!AD23))*1,".")</f>
        <v>344.8167275475501</v>
      </c>
      <c r="F23" s="1">
        <f t="shared" si="19"/>
        <v>62.538034128673402</v>
      </c>
      <c r="G23" s="1">
        <f>IFERROR((DL/(RadSpec!J23*EF_iw*(1/365)*ED_ind*RadSpec!T23*ET_iw_i*(1/24)*RadSpec!AD23))*1,".")</f>
        <v>344.8167275475501</v>
      </c>
      <c r="H23" s="1">
        <f>IFERROR((DL/(RadSpec!P23*EF_iw*(1/365)*ED_ind*RadSpec!Z23*ET_iw_i*(1/24)*RadSpec!AE23))*1,".")</f>
        <v>1382.5198981859321</v>
      </c>
      <c r="I23" s="1">
        <f>IFERROR((DL/(RadSpec!Q23*EF_iw*(1/365)*ED_ind*RadSpec!AA23*ET_iw_i*(1/24)*RadSpec!AF23))*1,".")</f>
        <v>501.0157579750728</v>
      </c>
      <c r="J23" s="1">
        <f>IFERROR((DL/(RadSpec!R23*EF_iw*(1/365)*ED_ind*RadSpec!AB23*ET_iw_i*(1/24)*RadSpec!AG23))*1,".")</f>
        <v>353.12556435592478</v>
      </c>
      <c r="K23" s="1">
        <f>IFERROR((DL/(RadSpec!N23*EF_iw*(1/365)*ED_ind*RadSpec!X23*ET_iw_i*(1/24)*RadSpec!AC23))*1,".")</f>
        <v>1402.2425636323587</v>
      </c>
      <c r="L23" s="1">
        <f>IFERROR(DL/(RadSpec!K23*EF_iw*ED_ind*ET_iw_i*(1/24)*IRA_iw),".")</f>
        <v>5.2479664130149562E-3</v>
      </c>
      <c r="M23" s="1">
        <f>IFERROR(DL/(RadSpec!M23*EF_iw*(1/365)*ED_ind*ET_iw_i*(1/24)*GSF_a),".")</f>
        <v>7.5394011167953065E-2</v>
      </c>
      <c r="N23" s="1">
        <f t="shared" si="20"/>
        <v>4.9064426520868398E-3</v>
      </c>
    </row>
    <row r="24" spans="1:14" ht="15" customHeight="1" x14ac:dyDescent="0.25">
      <c r="A24" s="17" t="s">
        <v>22</v>
      </c>
      <c r="B24" s="2" t="s">
        <v>274</v>
      </c>
      <c r="C24" s="1" t="str">
        <f>IFERROR((DL/(RadSpec!L24*EF_iw*ED_ind*IRS_iw*(1/1000)))*1,".")</f>
        <v>.</v>
      </c>
      <c r="D24" s="1" t="str">
        <f>IFERROR(IF(A24="H-3",(DL/(RadSpec!K24*EF_iw*ED_ind*ET_iw_i*(1/24)*IRA_iw*(1/17)*1000))*1,(DL/(RadSpec!K24*EF_iw*ED_ind*ET_iw_i*(1/24)*IRA_iw*(1/PEF_wind)*1000))*1),".")</f>
        <v>.</v>
      </c>
      <c r="E24" s="1">
        <f>IFERROR((DL/(RadSpec!J24*EF_iw*(1/365)*ED_ind*RadSpec!T24*ET_iw_i*(1/24)*RadSpec!AD24))*1,".")</f>
        <v>2571.0019159247154</v>
      </c>
      <c r="F24" s="1">
        <f t="shared" ref="F24:F25" si="21">(IF(AND(ISNUMBER(C24),ISNUMBER(D24),ISNUMBER(E24)),1/((1/C24)+(1/D24)+(1/E24)),IF(AND(ISNUMBER(C24),ISNUMBER(D24),NOT(ISNUMBER(E24))),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2571.0019159247154</v>
      </c>
      <c r="G24" s="1">
        <f>IFERROR((DL/(RadSpec!J24*EF_iw*(1/365)*ED_ind*RadSpec!T24*ET_iw_i*(1/24)*RadSpec!AD24))*1,".")</f>
        <v>2571.0019159247154</v>
      </c>
      <c r="H24" s="1">
        <f>IFERROR((DL/(RadSpec!P24*EF_iw*(1/365)*ED_ind*RadSpec!Z24*ET_iw_i*(1/24)*RadSpec!AE24))*1,".")</f>
        <v>12770.98990916852</v>
      </c>
      <c r="I24" s="1">
        <f>IFERROR((DL/(RadSpec!Q24*EF_iw*(1/365)*ED_ind*RadSpec!AA24*ET_iw_i*(1/24)*RadSpec!AF24))*1,".")</f>
        <v>4474.7208918384367</v>
      </c>
      <c r="J24" s="1">
        <f>IFERROR((DL/(RadSpec!R24*EF_iw*(1/365)*ED_ind*RadSpec!AB24*ET_iw_i*(1/24)*RadSpec!AG24))*1,".")</f>
        <v>2873.4727295629173</v>
      </c>
      <c r="K24" s="1">
        <f>IFERROR((DL/(RadSpec!N24*EF_iw*(1/365)*ED_ind*RadSpec!X24*ET_iw_i*(1/24)*RadSpec!AC24))*1,".")</f>
        <v>12937.818128541654</v>
      </c>
      <c r="L24" s="1" t="str">
        <f>IFERROR(DL/(RadSpec!K24*EF_iw*ED_ind*ET_iw_i*(1/24)*IRA_iw),".")</f>
        <v>.</v>
      </c>
      <c r="M24" s="1">
        <f>IFERROR(DL/(RadSpec!M24*EF_iw*(1/365)*ED_ind*ET_iw_i*(1/24)*GSF_a),".")</f>
        <v>0.6896334550951001</v>
      </c>
      <c r="N24" s="1">
        <f t="shared" ref="N24:N25" si="22">IFERROR(IF(AND(ISNUMBER(L24),ISNUMBER(M24)),1/((1/L24)+(1/M24)),IF(AND(ISNUMBER(L24),NOT(ISNUMBER(M24))),1/((1/L24)),IF(AND(NOT(ISNUMBER(L24)),ISNUMBER(M24)),1/((1/M24)),IF(AND(NOT(ISNUMBER(L24)),NOT(ISNUMBER(M24))),".")))),".")</f>
        <v>0.6896334550951001</v>
      </c>
    </row>
    <row r="25" spans="1:14" ht="15" customHeight="1" x14ac:dyDescent="0.25">
      <c r="A25" s="18" t="s">
        <v>23</v>
      </c>
      <c r="B25" s="2" t="s">
        <v>261</v>
      </c>
      <c r="C25" s="1" t="str">
        <f>IFERROR((DL/(RadSpec!L25*EF_iw*ED_ind*IRS_iw*(1/1000)))*1,".")</f>
        <v>.</v>
      </c>
      <c r="D25" s="1">
        <f>IFERROR(IF(A25="H-3",(DL/(RadSpec!K25*EF_iw*ED_ind*ET_iw_i*(1/24)*IRA_iw*(1/17)*1000))*1,(DL/(RadSpec!K25*EF_iw*ED_ind*ET_iw_i*(1/24)*IRA_iw*(1/PEF_wind)*1000))*1),".")</f>
        <v>41506701.483402565</v>
      </c>
      <c r="E25" s="1">
        <f>IFERROR((DL/(RadSpec!J25*EF_iw*(1/365)*ED_ind*RadSpec!T25*ET_iw_i*(1/24)*RadSpec!AD25))*1,".")</f>
        <v>5142.0038318494308</v>
      </c>
      <c r="F25" s="1">
        <f t="shared" si="21"/>
        <v>5141.3669002851912</v>
      </c>
      <c r="G25" s="1">
        <f>IFERROR((DL/(RadSpec!J25*EF_iw*(1/365)*ED_ind*RadSpec!T25*ET_iw_i*(1/24)*RadSpec!AD25))*1,".")</f>
        <v>5142.0038318494308</v>
      </c>
      <c r="H25" s="1">
        <f>IFERROR((DL/(RadSpec!P25*EF_iw*(1/365)*ED_ind*RadSpec!Z25*ET_iw_i*(1/24)*RadSpec!AE25))*1,".")</f>
        <v>24838.493086052338</v>
      </c>
      <c r="I25" s="1">
        <f>IFERROR((DL/(RadSpec!Q25*EF_iw*(1/365)*ED_ind*RadSpec!AA25*ET_iw_i*(1/24)*RadSpec!AF25))*1,".")</f>
        <v>8710.0807850049787</v>
      </c>
      <c r="J25" s="1">
        <f>IFERROR((DL/(RadSpec!R25*EF_iw*(1/365)*ED_ind*RadSpec!AB25*ET_iw_i*(1/24)*RadSpec!AG25))*1,".")</f>
        <v>5636.4272772195682</v>
      </c>
      <c r="K25" s="1">
        <f>IFERROR((DL/(RadSpec!N25*EF_iw*(1/365)*ED_ind*RadSpec!X25*ET_iw_i*(1/24)*RadSpec!AC25))*1,".")</f>
        <v>25180.054637269241</v>
      </c>
      <c r="L25" s="1">
        <f>IFERROR(DL/(RadSpec!K25*EF_iw*ED_ind*ET_iw_i*(1/24)*IRA_iw),".")</f>
        <v>30.534351145038173</v>
      </c>
      <c r="M25" s="1">
        <f>IFERROR(DL/(RadSpec!M25*EF_iw*(1/365)*ED_ind*ET_iw_i*(1/24)*GSF_a),".")</f>
        <v>1.3553489868921043</v>
      </c>
      <c r="N25" s="1">
        <f t="shared" si="22"/>
        <v>1.2977450938272665</v>
      </c>
    </row>
    <row r="26" spans="1:14" ht="15" customHeight="1" x14ac:dyDescent="0.25">
      <c r="A26" s="17" t="s">
        <v>24</v>
      </c>
      <c r="B26" s="2" t="s">
        <v>274</v>
      </c>
      <c r="C26" s="1">
        <f>IFERROR((DL/(RadSpec!L26*EF_iw*ED_ind*IRS_iw*(1/1000)))*1,".")</f>
        <v>43.329903049341929</v>
      </c>
      <c r="D26" s="1">
        <f>IFERROR(IF(A26="H-3",(DL/(RadSpec!K26*EF_iw*ED_ind*ET_iw_i*(1/24)*IRA_iw*(1/17)*1000))*1,(DL/(RadSpec!K26*EF_iw*ED_ind*ET_iw_i*(1/24)*IRA_iw*(1/PEF_wind)*1000))*1),".")</f>
        <v>973.21959805364884</v>
      </c>
      <c r="E26" s="1">
        <f>IFERROR((DL/(RadSpec!J26*EF_iw*(1/365)*ED_ind*RadSpec!T26*ET_iw_i*(1/24)*RadSpec!AD26))*1,".")</f>
        <v>38.06418420979449</v>
      </c>
      <c r="F26" s="1">
        <f t="shared" ref="F26:F29" si="23">(IF(AND(ISNUMBER(C26),ISNUMBER(D26),ISNUMBER(E26)),1/((1/C26)+(1/D26)+(1/E26)),IF(AND(ISNUMBER(C26),ISNUMBER(D26),NOT(ISNUMBER(E26))),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19.850059458571273</v>
      </c>
      <c r="G26" s="1">
        <f>IFERROR((DL/(RadSpec!J26*EF_iw*(1/365)*ED_ind*RadSpec!T26*ET_iw_i*(1/24)*RadSpec!AD26))*1,".")</f>
        <v>38.06418420979449</v>
      </c>
      <c r="H26" s="1">
        <f>IFERROR((DL/(RadSpec!P26*EF_iw*(1/365)*ED_ind*RadSpec!Z26*ET_iw_i*(1/24)*RadSpec!AE26))*1,".")</f>
        <v>127.70989909168522</v>
      </c>
      <c r="I26" s="1">
        <f>IFERROR((DL/(RadSpec!Q26*EF_iw*(1/365)*ED_ind*RadSpec!AA26*ET_iw_i*(1/24)*RadSpec!AF26))*1,".")</f>
        <v>50.10157579750728</v>
      </c>
      <c r="J26" s="1">
        <f>IFERROR((DL/(RadSpec!R26*EF_iw*(1/365)*ED_ind*RadSpec!AB26*ET_iw_i*(1/24)*RadSpec!AG26))*1,".")</f>
        <v>38.565028738870723</v>
      </c>
      <c r="K26" s="1">
        <f>IFERROR((DL/(RadSpec!N26*EF_iw*(1/365)*ED_ind*RadSpec!X26*ET_iw_i*(1/24)*RadSpec!AC26))*1,".")</f>
        <v>120.86426225889237</v>
      </c>
      <c r="L26" s="1">
        <f>IFERROR(DL/(RadSpec!K26*EF_iw*ED_ind*ET_iw_i*(1/24)*IRA_iw),".")</f>
        <v>7.1594773581528564E-4</v>
      </c>
      <c r="M26" s="1">
        <f>IFERROR(DL/(RadSpec!M26*EF_iw*(1/365)*ED_ind*ET_iw_i*(1/24)*GSF_a),".")</f>
        <v>7.0625112871184961E-3</v>
      </c>
      <c r="N26" s="1">
        <f t="shared" ref="N26:N29" si="24">IFERROR(IF(AND(ISNUMBER(L26),ISNUMBER(M26)),1/((1/L26)+(1/M26)),IF(AND(ISNUMBER(L26),NOT(ISNUMBER(M26))),1/((1/L26)),IF(AND(NOT(ISNUMBER(L26)),ISNUMBER(M26)),1/((1/M26)),IF(AND(NOT(ISNUMBER(L26)),NOT(ISNUMBER(M26))),".")))),".")</f>
        <v>6.5005021563709162E-4</v>
      </c>
    </row>
    <row r="27" spans="1:14" ht="15" customHeight="1" x14ac:dyDescent="0.25">
      <c r="A27" s="17" t="s">
        <v>25</v>
      </c>
      <c r="B27" s="2" t="s">
        <v>274</v>
      </c>
      <c r="C27" s="1" t="str">
        <f>IFERROR((DL/(RadSpec!L27*EF_iw*ED_ind*IRS_iw*(1/1000)))*1,".")</f>
        <v>.</v>
      </c>
      <c r="D27" s="1" t="str">
        <f>IFERROR(IF(A27="H-3",(DL/(RadSpec!K27*EF_iw*ED_ind*ET_iw_i*(1/24)*IRA_iw*(1/17)*1000))*1,(DL/(RadSpec!K27*EF_iw*ED_ind*ET_iw_i*(1/24)*IRA_iw*(1/PEF_wind)*1000))*1),".")</f>
        <v>.</v>
      </c>
      <c r="E27" s="1">
        <f>IFERROR((DL/(RadSpec!J27*EF_iw*(1/365)*ED_ind*RadSpec!T27*ET_iw_i*(1/24)*RadSpec!AD27))*1,".")</f>
        <v>857.00063864157187</v>
      </c>
      <c r="F27" s="1">
        <f t="shared" si="23"/>
        <v>857.00063864157187</v>
      </c>
      <c r="G27" s="1">
        <f>IFERROR((DL/(RadSpec!J27*EF_iw*(1/365)*ED_ind*RadSpec!T27*ET_iw_i*(1/24)*RadSpec!AD27))*1,".")</f>
        <v>857.00063864157187</v>
      </c>
      <c r="H27" s="1">
        <f>IFERROR((DL/(RadSpec!P27*EF_iw*(1/365)*ED_ind*RadSpec!Z27*ET_iw_i*(1/24)*RadSpec!AE27))*1,".")</f>
        <v>1443.8138838197908</v>
      </c>
      <c r="I27" s="1">
        <f>IFERROR((DL/(RadSpec!Q27*EF_iw*(1/365)*ED_ind*RadSpec!AA27*ET_iw_i*(1/24)*RadSpec!AF27))*1,".")</f>
        <v>1035.6686163088959</v>
      </c>
      <c r="J27" s="1">
        <f>IFERROR((DL/(RadSpec!R27*EF_iw*(1/365)*ED_ind*RadSpec!AB27*ET_iw_i*(1/24)*RadSpec!AG27))*1,".")</f>
        <v>878.84323362943803</v>
      </c>
      <c r="K27" s="1">
        <f>IFERROR((DL/(RadSpec!N27*EF_iw*(1/365)*ED_ind*RadSpec!X27*ET_iw_i*(1/24)*RadSpec!AC27))*1,".")</f>
        <v>153.05523406967578</v>
      </c>
      <c r="L27" s="1" t="str">
        <f>IFERROR(DL/(RadSpec!K27*EF_iw*ED_ind*ET_iw_i*(1/24)*IRA_iw),".")</f>
        <v>.</v>
      </c>
      <c r="M27" s="1">
        <f>IFERROR(DL/(RadSpec!M27*EF_iw*(1/365)*ED_ind*ET_iw_i*(1/24)*GSF_a),".")</f>
        <v>5.9061807237363741E-2</v>
      </c>
      <c r="N27" s="1">
        <f t="shared" si="24"/>
        <v>5.9061807237363741E-2</v>
      </c>
    </row>
    <row r="28" spans="1:14" ht="15" customHeight="1" x14ac:dyDescent="0.25">
      <c r="A28" s="17" t="s">
        <v>26</v>
      </c>
      <c r="B28" s="2" t="s">
        <v>274</v>
      </c>
      <c r="C28" s="1" t="str">
        <f>IFERROR((DL/(RadSpec!L28*EF_iw*ED_ind*IRS_iw*(1/1000)))*1,".")</f>
        <v>.</v>
      </c>
      <c r="D28" s="1" t="str">
        <f>IFERROR(IF(A28="H-3",(DL/(RadSpec!K28*EF_iw*ED_ind*ET_iw_i*(1/24)*IRA_iw*(1/17)*1000))*1,(DL/(RadSpec!K28*EF_iw*ED_ind*ET_iw_i*(1/24)*IRA_iw*(1/PEF_wind)*1000))*1),".")</f>
        <v>.</v>
      </c>
      <c r="E28" s="1">
        <f>IFERROR((DL/(RadSpec!J28*EF_iw*(1/365)*ED_ind*RadSpec!T28*ET_iw_i*(1/24)*RadSpec!AD28))*1,".")</f>
        <v>0.85078147580672725</v>
      </c>
      <c r="F28" s="1">
        <f t="shared" si="23"/>
        <v>0.85078147580672725</v>
      </c>
      <c r="G28" s="1">
        <f>IFERROR((DL/(RadSpec!J28*EF_iw*(1/365)*ED_ind*RadSpec!T28*ET_iw_i*(1/24)*RadSpec!AD28))*1,".")</f>
        <v>0.85078147580672725</v>
      </c>
      <c r="H28" s="1">
        <f>IFERROR((DL/(RadSpec!P28*EF_iw*(1/365)*ED_ind*RadSpec!Z28*ET_iw_i*(1/24)*RadSpec!AE28))*1,".")</f>
        <v>4.6522891811971032</v>
      </c>
      <c r="I28" s="1">
        <f>IFERROR((DL/(RadSpec!Q28*EF_iw*(1/365)*ED_ind*RadSpec!AA28*ET_iw_i*(1/24)*RadSpec!AF28))*1,".")</f>
        <v>1.6193050741183292</v>
      </c>
      <c r="J28" s="1">
        <f>IFERROR((DL/(RadSpec!R28*EF_iw*(1/365)*ED_ind*RadSpec!AB28*ET_iw_i*(1/24)*RadSpec!AG28))*1,".")</f>
        <v>1.0124152622294216</v>
      </c>
      <c r="K28" s="1">
        <f>IFERROR((DL/(RadSpec!N28*EF_iw*(1/365)*ED_ind*RadSpec!X28*ET_iw_i*(1/24)*RadSpec!AC28))*1,".")</f>
        <v>4.6371189728040383</v>
      </c>
      <c r="L28" s="1" t="str">
        <f>IFERROR(DL/(RadSpec!K28*EF_iw*ED_ind*ET_iw_i*(1/24)*IRA_iw),".")</f>
        <v>.</v>
      </c>
      <c r="M28" s="1">
        <f>IFERROR(DL/(RadSpec!M28*EF_iw*(1/365)*ED_ind*ET_iw_i*(1/24)*GSF_a),".")</f>
        <v>2.2987781836503339E-4</v>
      </c>
      <c r="N28" s="1">
        <f t="shared" si="24"/>
        <v>2.2987781836503339E-4</v>
      </c>
    </row>
    <row r="29" spans="1:14" ht="15" customHeight="1" x14ac:dyDescent="0.25">
      <c r="A29" s="17" t="s">
        <v>27</v>
      </c>
      <c r="B29" s="2" t="s">
        <v>274</v>
      </c>
      <c r="C29" s="1" t="str">
        <f>IFERROR((DL/(RadSpec!L29*EF_iw*ED_ind*IRS_iw*(1/1000)))*1,".")</f>
        <v>.</v>
      </c>
      <c r="D29" s="1" t="str">
        <f>IFERROR(IF(A29="H-3",(DL/(RadSpec!K29*EF_iw*ED_ind*ET_iw_i*(1/24)*IRA_iw*(1/17)*1000))*1,(DL/(RadSpec!K29*EF_iw*ED_ind*ET_iw_i*(1/24)*IRA_iw*(1/PEF_wind)*1000))*1),".")</f>
        <v>.</v>
      </c>
      <c r="E29" s="1">
        <f>IFERROR((DL/(RadSpec!J29*EF_iw*(1/365)*ED_ind*RadSpec!T29*ET_iw_i*(1/24)*RadSpec!AD29))*1,".")</f>
        <v>0.65277108778489423</v>
      </c>
      <c r="F29" s="1">
        <f t="shared" si="23"/>
        <v>0.65277108778489423</v>
      </c>
      <c r="G29" s="1">
        <f>IFERROR((DL/(RadSpec!J29*EF_iw*(1/365)*ED_ind*RadSpec!T29*ET_iw_i*(1/24)*RadSpec!AD29))*1,".")</f>
        <v>0.65277108778489423</v>
      </c>
      <c r="H29" s="1">
        <f>IFERROR((DL/(RadSpec!P29*EF_iw*(1/365)*ED_ind*RadSpec!Z29*ET_iw_i*(1/24)*RadSpec!AE29))*1,".")</f>
        <v>3.574319736773385</v>
      </c>
      <c r="I29" s="1">
        <f>IFERROR((DL/(RadSpec!Q29*EF_iw*(1/365)*ED_ind*RadSpec!AA29*ET_iw_i*(1/24)*RadSpec!AF29))*1,".")</f>
        <v>1.2445614370081424</v>
      </c>
      <c r="J29" s="1">
        <f>IFERROR((DL/(RadSpec!R29*EF_iw*(1/365)*ED_ind*RadSpec!AB29*ET_iw_i*(1/24)*RadSpec!AG29))*1,".")</f>
        <v>0.77435724812527751</v>
      </c>
      <c r="K29" s="1">
        <f>IFERROR((DL/(RadSpec!N29*EF_iw*(1/365)*ED_ind*RadSpec!X29*ET_iw_i*(1/24)*RadSpec!AC29))*1,".")</f>
        <v>3.5480986079788481</v>
      </c>
      <c r="L29" s="1" t="str">
        <f>IFERROR(DL/(RadSpec!K29*EF_iw*ED_ind*ET_iw_i*(1/24)*IRA_iw),".")</f>
        <v>.</v>
      </c>
      <c r="M29" s="1">
        <f>IFERROR(DL/(RadSpec!M29*EF_iw*(1/365)*ED_ind*ET_iw_i*(1/24)*GSF_a),".")</f>
        <v>1.7763285964570761E-4</v>
      </c>
      <c r="N29" s="1">
        <f t="shared" si="24"/>
        <v>1.7763285964570761E-4</v>
      </c>
    </row>
    <row r="30" spans="1:14" ht="15" customHeight="1" x14ac:dyDescent="0.25">
      <c r="A30" s="17" t="s">
        <v>28</v>
      </c>
      <c r="B30" s="2" t="s">
        <v>274</v>
      </c>
      <c r="C30" s="1">
        <f>IFERROR((DL/(RadSpec!L30*EF_iw*ED_ind*IRS_iw*(1/1000)))*1,".")</f>
        <v>422.29729729729729</v>
      </c>
      <c r="D30" s="1">
        <f>IFERROR(IF(A30="H-3",(DL/(RadSpec!K30*EF_iw*ED_ind*ET_iw_i*(1/24)*IRA_iw*(1/17)*1000))*1,(DL/(RadSpec!K30*EF_iw*ED_ind*ET_iw_i*(1/24)*IRA_iw*(1/PEF_wind)*1000))*1),".")</f>
        <v>7133.7941410728617</v>
      </c>
      <c r="E30" s="1">
        <f>IFERROR((DL/(RadSpec!J30*EF_iw*(1/365)*ED_ind*RadSpec!T30*ET_iw_i*(1/24)*RadSpec!AD30))*1,".")</f>
        <v>11914.39912257795</v>
      </c>
      <c r="F30" s="1">
        <f t="shared" ref="F30" si="25">(IF(AND(ISNUMBER(C30),ISNUMBER(D30),ISNUMBER(E30)),1/((1/C30)+(1/D30)+(1/E30)),IF(AND(ISNUMBER(C30),ISNUMBER(D30),NOT(ISNUMBER(E30))),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385.7861096462405</v>
      </c>
      <c r="G30" s="1">
        <f>IFERROR((DL/(RadSpec!J30*EF_iw*(1/365)*ED_ind*RadSpec!T30*ET_iw_i*(1/24)*RadSpec!AD30))*1,".")</f>
        <v>11914.39912257795</v>
      </c>
      <c r="H30" s="1">
        <f>IFERROR((DL/(RadSpec!P30*EF_iw*(1/365)*ED_ind*RadSpec!Z30*ET_iw_i*(1/24)*RadSpec!AE30))*1,".")</f>
        <v>40426.788746954153</v>
      </c>
      <c r="I30" s="1">
        <f>IFERROR((DL/(RadSpec!Q30*EF_iw*(1/365)*ED_ind*RadSpec!AA30*ET_iw_i*(1/24)*RadSpec!AF30))*1,".")</f>
        <v>16700.52526583576</v>
      </c>
      <c r="J30" s="1">
        <f>IFERROR((DL/(RadSpec!R30*EF_iw*(1/365)*ED_ind*RadSpec!AB30*ET_iw_i*(1/24)*RadSpec!AG30))*1,".")</f>
        <v>12314.883126698218</v>
      </c>
      <c r="K30" s="1">
        <f>IFERROR((DL/(RadSpec!N30*EF_iw*(1/365)*ED_ind*RadSpec!X30*ET_iw_i*(1/24)*RadSpec!AC30))*1,".")</f>
        <v>19678.530094672598</v>
      </c>
      <c r="L30" s="1">
        <f>IFERROR(DL/(RadSpec!K30*EF_iw*ED_ind*ET_iw_i*(1/24)*IRA_iw),".")</f>
        <v>5.2479664130149562E-3</v>
      </c>
      <c r="M30" s="1">
        <f>IFERROR(DL/(RadSpec!M30*EF_iw*(1/365)*ED_ind*ET_iw_i*(1/24)*GSF_a),".")</f>
        <v>2.212031837097491</v>
      </c>
      <c r="N30" s="1">
        <f t="shared" ref="N30" si="26">IFERROR(IF(AND(ISNUMBER(L30),ISNUMBER(M30)),1/((1/L30)+(1/M30)),IF(AND(ISNUMBER(L30),NOT(ISNUMBER(M30))),1/((1/L30)),IF(AND(NOT(ISNUMBER(L30)),ISNUMBER(M30)),1/((1/M30)),IF(AND(NOT(ISNUMBER(L30)),NOT(ISNUMBER(M30))),".")))),".")</f>
        <v>5.2355452691302158E-3</v>
      </c>
    </row>
    <row r="31" spans="1:14" x14ac:dyDescent="0.25">
      <c r="A31" s="19" t="s">
        <v>1</v>
      </c>
      <c r="B31" s="19" t="s">
        <v>274</v>
      </c>
      <c r="C31" s="20">
        <f>1/SUM(1/C32,1/C33,1/C34,1/C35,1/C36,1/C37,1/C38,1/C41,1/C44)</f>
        <v>21.608210066066949</v>
      </c>
      <c r="D31" s="20">
        <f>1/SUM(1/D32,1/D33,1/D34,1/D35,1/D36,1/D37,1/D38,1/D41,1/D44)</f>
        <v>343.14685741030308</v>
      </c>
      <c r="E31" s="20">
        <f>1/SUM(1/E32,1/E33,1/E34,1/E35,1/E36,1/E37,1/E38,1/E39,1/E40,1/E41,1/E42,1/E43,1/E44)</f>
        <v>4.270291980127741</v>
      </c>
      <c r="F31" s="21">
        <f>1/SUM(1/F32,1/F33,1/F34,1/F35,1/F36,1/F37,1/F38,1/F39,1/F40,1/F41,1/F42,1/F43,1/F44)</f>
        <v>3.5289683422812335</v>
      </c>
      <c r="G31" s="20">
        <f t="shared" ref="G31:N31" si="27">1/SUM(1/G32,1/G33,1/G34,1/G35,1/G36,1/G37,1/G38,1/G39,1/G40,1/G41,1/G42,1/G43,1/G44)</f>
        <v>4.270291980127741</v>
      </c>
      <c r="H31" s="20">
        <f t="shared" si="27"/>
        <v>17.797780978375872</v>
      </c>
      <c r="I31" s="20">
        <f t="shared" si="27"/>
        <v>6.5952231741720446</v>
      </c>
      <c r="J31" s="20">
        <f t="shared" si="27"/>
        <v>4.5650004054111442</v>
      </c>
      <c r="K31" s="20">
        <f t="shared" si="27"/>
        <v>15.959529794231095</v>
      </c>
      <c r="L31" s="20">
        <f>1/SUM(1/L32,1/L33,1/L34,1/L35,1/L36,1/L37,1/L38,1/L41,1/L44)</f>
        <v>2.5243554086494492E-4</v>
      </c>
      <c r="M31" s="20">
        <f t="shared" si="27"/>
        <v>9.6180451700617845E-4</v>
      </c>
      <c r="N31" s="21">
        <f t="shared" si="27"/>
        <v>1.9995522457271078E-4</v>
      </c>
    </row>
    <row r="32" spans="1:14" x14ac:dyDescent="0.25">
      <c r="A32" s="22" t="s">
        <v>275</v>
      </c>
      <c r="B32" s="2">
        <v>1</v>
      </c>
      <c r="C32" s="23">
        <f>IFERROR(C3/$B32,0)</f>
        <v>105.98834128245892</v>
      </c>
      <c r="D32" s="23">
        <f>IFERROR(D3/$B32,0)</f>
        <v>749.01202500561124</v>
      </c>
      <c r="E32" s="23">
        <f>IFERROR(E3/$B32,0)</f>
        <v>294.56705368383672</v>
      </c>
      <c r="F32" s="23">
        <f>IF(AND(C32&lt;&gt;0,D32&lt;&gt;0,E32&lt;&gt;0),1/((1/C32)+(1/D32)+(1/E32)),IF(AND(C32&lt;&gt;0,D32&lt;&gt;0,E32=0), 1/((1/C32)+(1/D32)),IF(AND(C32&lt;&gt;0,D32=0,E32&lt;&gt;0),1/((1/C32)+(1/E32)),IF(AND(C32=0,D32&lt;&gt;0,E32&lt;&gt;0),1/((1/D32)+(1/E32)),IF(AND(C32&lt;&gt;0,D32=0,E32=0),1/((1/C32)),IF(AND(C32=0,D32&lt;&gt;0,E32=0),1/((1/D32)),IF(AND(C32=0,D32=0,E32&lt;&gt;0),1/((1/E32)),IF(AND(C32=0,D32=0,E32=0),0))))))))</f>
        <v>70.597015060488886</v>
      </c>
      <c r="G32" s="23">
        <f t="shared" ref="G32:M32" si="28">IFERROR(G3/$B32,0)</f>
        <v>294.56705368383672</v>
      </c>
      <c r="H32" s="23">
        <f t="shared" si="28"/>
        <v>598.15146615391347</v>
      </c>
      <c r="I32" s="23">
        <f t="shared" si="28"/>
        <v>316.85861450315412</v>
      </c>
      <c r="J32" s="23">
        <f t="shared" si="28"/>
        <v>294.56705368383672</v>
      </c>
      <c r="K32" s="23">
        <f t="shared" si="28"/>
        <v>429.67799656257608</v>
      </c>
      <c r="L32" s="23">
        <f t="shared" si="28"/>
        <v>5.510097253216519E-4</v>
      </c>
      <c r="M32" s="23">
        <f t="shared" si="28"/>
        <v>3.4892168858978286E-2</v>
      </c>
      <c r="N32" s="23">
        <f>IFERROR(IF(AND(L32&lt;&gt;0,M32&lt;&gt;0),1/((1/L32)+(1/M32)),IF(AND(L32&lt;&gt;0,M32=0),1/((1/L32)),IF(AND(L32=0,M32&lt;&gt;0),1/((1/M32)),IF(AND(L32=0,M32=0),0)))),0)</f>
        <v>5.4244357156439454E-4</v>
      </c>
    </row>
    <row r="33" spans="1:14" x14ac:dyDescent="0.25">
      <c r="A33" s="22" t="s">
        <v>276</v>
      </c>
      <c r="B33" s="2">
        <v>1</v>
      </c>
      <c r="C33" s="23">
        <f t="shared" ref="C33:E34" si="29">IFERROR(C13/$B33,0)</f>
        <v>202.07123010861329</v>
      </c>
      <c r="D33" s="23">
        <f t="shared" si="29"/>
        <v>5831.5936232579743</v>
      </c>
      <c r="E33" s="23">
        <f t="shared" si="29"/>
        <v>163.2836871395084</v>
      </c>
      <c r="F33" s="23">
        <f>IF(AND(C33&lt;&gt;0,D33&lt;&gt;0,E33&lt;&gt;0),1/((1/C33)+(1/D33)+(1/E33)),IF(AND(C33&lt;&gt;0,D33&lt;&gt;0,E33=0), 1/((1/C33)+(1/D33)),IF(AND(C33&lt;&gt;0,D33=0,E33&lt;&gt;0),1/((1/C33)+(1/E33)),IF(AND(C33=0,D33&lt;&gt;0,E33&lt;&gt;0),1/((1/D33)+(1/E33)),IF(AND(C33&lt;&gt;0,D33=0,E33=0),1/((1/C33)),IF(AND(C33=0,D33&lt;&gt;0,E33=0),1/((1/D33)),IF(AND(C33=0,D33=0,E33&lt;&gt;0),1/((1/E33)),IF(AND(C33=0,D33=0,E33=0),0))))))))</f>
        <v>88.932048875932523</v>
      </c>
      <c r="G33" s="23">
        <f t="shared" ref="G33:M34" si="30">IFERROR(G13/$B33,0)</f>
        <v>163.2836871395084</v>
      </c>
      <c r="H33" s="23">
        <f t="shared" si="30"/>
        <v>488.49036402569595</v>
      </c>
      <c r="I33" s="23">
        <f t="shared" si="30"/>
        <v>204.96099189889338</v>
      </c>
      <c r="J33" s="23">
        <f t="shared" si="30"/>
        <v>163.73978682425562</v>
      </c>
      <c r="K33" s="23">
        <f t="shared" si="30"/>
        <v>383.89263627312118</v>
      </c>
      <c r="L33" s="23">
        <f t="shared" si="30"/>
        <v>4.2900042900042897E-3</v>
      </c>
      <c r="M33" s="23">
        <f t="shared" si="30"/>
        <v>2.7264578457248143E-2</v>
      </c>
      <c r="N33" s="23">
        <f t="shared" ref="N33:N44" si="31">IFERROR(IF(AND(L33&lt;&gt;0,M33&lt;&gt;0),1/((1/L33)+(1/M33)),IF(AND(L33&lt;&gt;0,M33=0),1/((1/L33)),IF(AND(L33=0,M33&lt;&gt;0),1/((1/M33)),IF(AND(L33=0,M33=0),0)))),0)</f>
        <v>3.7067566218075762E-3</v>
      </c>
    </row>
    <row r="34" spans="1:14" x14ac:dyDescent="0.25">
      <c r="A34" s="22" t="s">
        <v>277</v>
      </c>
      <c r="B34" s="2">
        <v>1</v>
      </c>
      <c r="C34" s="23">
        <f t="shared" si="29"/>
        <v>22382.631078283252</v>
      </c>
      <c r="D34" s="23">
        <f t="shared" si="29"/>
        <v>16113613.959002297</v>
      </c>
      <c r="E34" s="23">
        <f t="shared" si="29"/>
        <v>10.755751134510737</v>
      </c>
      <c r="F34" s="23">
        <f>IF(AND(C34&lt;&gt;0,D34&lt;&gt;0,E34&lt;&gt;0),1/((1/C34)+(1/D34)+(1/E34)),IF(AND(C34&lt;&gt;0,D34&lt;&gt;0,E34=0), 1/((1/C34)+(1/D34)),IF(AND(C34&lt;&gt;0,D34=0,E34&lt;&gt;0),1/((1/C34)+(1/E34)),IF(AND(C34=0,D34&lt;&gt;0,E34&lt;&gt;0),1/((1/D34)+(1/E34)),IF(AND(C34&lt;&gt;0,D34=0,E34=0),1/((1/C34)),IF(AND(C34=0,D34&lt;&gt;0,E34=0),1/((1/D34)),IF(AND(C34=0,D34=0,E34&lt;&gt;0),1/((1/E34)),IF(AND(C34=0,D34=0,E34=0),0))))))))</f>
        <v>10.750577875098756</v>
      </c>
      <c r="G34" s="23">
        <f t="shared" si="30"/>
        <v>10.755751134510737</v>
      </c>
      <c r="H34" s="23">
        <f t="shared" si="30"/>
        <v>46.156569829199618</v>
      </c>
      <c r="I34" s="23">
        <f t="shared" si="30"/>
        <v>16.605904726085981</v>
      </c>
      <c r="J34" s="23">
        <f t="shared" si="30"/>
        <v>11.360241023853396</v>
      </c>
      <c r="K34" s="23">
        <f t="shared" si="30"/>
        <v>46.371189728040392</v>
      </c>
      <c r="L34" s="23">
        <f t="shared" si="30"/>
        <v>11.853959222380274</v>
      </c>
      <c r="M34" s="23">
        <f t="shared" si="30"/>
        <v>2.5293999431751247E-3</v>
      </c>
      <c r="N34" s="23">
        <f t="shared" si="31"/>
        <v>2.528860334503761E-3</v>
      </c>
    </row>
    <row r="35" spans="1:14" x14ac:dyDescent="0.25">
      <c r="A35" s="22" t="s">
        <v>278</v>
      </c>
      <c r="B35" s="2">
        <v>1</v>
      </c>
      <c r="C35" s="23">
        <f>IFERROR(C30/$B35,0)</f>
        <v>422.29729729729729</v>
      </c>
      <c r="D35" s="23">
        <f>IFERROR(D30/$B35,0)</f>
        <v>7133.7941410728617</v>
      </c>
      <c r="E35" s="23">
        <f>IFERROR(E30/$B35,0)</f>
        <v>11914.39912257795</v>
      </c>
      <c r="F35" s="23">
        <f t="shared" ref="F35:F61" si="32">IF(AND(C35&lt;&gt;0,D35&lt;&gt;0,E35&lt;&gt;0),1/((1/C35)+(1/D35)+(1/E35)),IF(AND(C35&lt;&gt;0,D35&lt;&gt;0,E35=0), 1/((1/C35)+(1/D35)),IF(AND(C35&lt;&gt;0,D35=0,E35&lt;&gt;0),1/((1/C35)+(1/E35)),IF(AND(C35=0,D35&lt;&gt;0,E35&lt;&gt;0),1/((1/D35)+(1/E35)),IF(AND(C35&lt;&gt;0,D35=0,E35=0),1/((1/C35)),IF(AND(C35=0,D35&lt;&gt;0,E35=0),1/((1/D35)),IF(AND(C35=0,D35=0,E35&lt;&gt;0),1/((1/E35)),IF(AND(C35=0,D35=0,E35=0),0))))))))</f>
        <v>385.7861096462405</v>
      </c>
      <c r="G35" s="23">
        <f t="shared" ref="G35:M35" si="33">IFERROR(G30/$B35,0)</f>
        <v>11914.39912257795</v>
      </c>
      <c r="H35" s="23">
        <f t="shared" si="33"/>
        <v>40426.788746954153</v>
      </c>
      <c r="I35" s="23">
        <f t="shared" si="33"/>
        <v>16700.52526583576</v>
      </c>
      <c r="J35" s="23">
        <f t="shared" si="33"/>
        <v>12314.883126698218</v>
      </c>
      <c r="K35" s="23">
        <f t="shared" si="33"/>
        <v>19678.530094672598</v>
      </c>
      <c r="L35" s="23">
        <f t="shared" si="33"/>
        <v>5.2479664130149562E-3</v>
      </c>
      <c r="M35" s="23">
        <f t="shared" si="33"/>
        <v>2.212031837097491</v>
      </c>
      <c r="N35" s="23">
        <f t="shared" si="31"/>
        <v>5.2355452691302158E-3</v>
      </c>
    </row>
    <row r="36" spans="1:14" x14ac:dyDescent="0.25">
      <c r="A36" s="22" t="s">
        <v>279</v>
      </c>
      <c r="B36" s="2">
        <v>1</v>
      </c>
      <c r="C36" s="23">
        <f>IFERROR(C26/$B36,0)</f>
        <v>43.329903049341929</v>
      </c>
      <c r="D36" s="23">
        <f>IFERROR(D26/$B36,0)</f>
        <v>973.21959805364884</v>
      </c>
      <c r="E36" s="23">
        <f>IFERROR(E26/$B36,0)</f>
        <v>38.06418420979449</v>
      </c>
      <c r="F36" s="23">
        <f t="shared" si="32"/>
        <v>19.850059458571273</v>
      </c>
      <c r="G36" s="23">
        <f t="shared" ref="G36:M36" si="34">IFERROR(G26/$B36,0)</f>
        <v>38.06418420979449</v>
      </c>
      <c r="H36" s="23">
        <f t="shared" si="34"/>
        <v>127.70989909168522</v>
      </c>
      <c r="I36" s="23">
        <f t="shared" si="34"/>
        <v>50.10157579750728</v>
      </c>
      <c r="J36" s="23">
        <f t="shared" si="34"/>
        <v>38.565028738870723</v>
      </c>
      <c r="K36" s="23">
        <f t="shared" si="34"/>
        <v>120.86426225889237</v>
      </c>
      <c r="L36" s="23">
        <f t="shared" si="34"/>
        <v>7.1594773581528564E-4</v>
      </c>
      <c r="M36" s="23">
        <f t="shared" si="34"/>
        <v>7.0625112871184961E-3</v>
      </c>
      <c r="N36" s="23">
        <f t="shared" si="31"/>
        <v>6.5005021563709162E-4</v>
      </c>
    </row>
    <row r="37" spans="1:14" x14ac:dyDescent="0.25">
      <c r="A37" s="22" t="s">
        <v>280</v>
      </c>
      <c r="B37" s="2">
        <v>1</v>
      </c>
      <c r="C37" s="23">
        <f>IFERROR(C22/$B37,0)</f>
        <v>217.08455443395201</v>
      </c>
      <c r="D37" s="23">
        <f>IFERROR(D22/$B37,0)</f>
        <v>8736.9892571998207</v>
      </c>
      <c r="E37" s="23">
        <f>IFERROR(E22/$B37,0)</f>
        <v>1228.9065761652726</v>
      </c>
      <c r="F37" s="23">
        <f t="shared" si="32"/>
        <v>180.67867719424902</v>
      </c>
      <c r="G37" s="23">
        <f t="shared" ref="G37:M37" si="35">IFERROR(G22/$B37,0)</f>
        <v>1228.9065761652726</v>
      </c>
      <c r="H37" s="23">
        <f t="shared" si="35"/>
        <v>1694.1862336151303</v>
      </c>
      <c r="I37" s="23">
        <f t="shared" si="35"/>
        <v>1234.0809196438631</v>
      </c>
      <c r="J37" s="23">
        <f t="shared" si="35"/>
        <v>1228.9065761652726</v>
      </c>
      <c r="K37" s="23">
        <f t="shared" si="35"/>
        <v>851.54366591492328</v>
      </c>
      <c r="L37" s="23">
        <f t="shared" si="35"/>
        <v>6.4273548221229562E-3</v>
      </c>
      <c r="M37" s="23">
        <f t="shared" si="35"/>
        <v>9.4929301511066419E-2</v>
      </c>
      <c r="N37" s="23">
        <f t="shared" si="31"/>
        <v>6.0197753744183468E-3</v>
      </c>
    </row>
    <row r="38" spans="1:14" x14ac:dyDescent="0.25">
      <c r="A38" s="22" t="s">
        <v>281</v>
      </c>
      <c r="B38" s="2">
        <v>1</v>
      </c>
      <c r="C38" s="23">
        <f>IFERROR(C2/$B38,0)</f>
        <v>560.14563786584517</v>
      </c>
      <c r="D38" s="23">
        <f>IFERROR(D2/$B38,0)</f>
        <v>8004.1481103540846</v>
      </c>
      <c r="E38" s="23">
        <f>IFERROR(E2/$B38,0)</f>
        <v>207.13372326177921</v>
      </c>
      <c r="F38" s="23">
        <f t="shared" si="32"/>
        <v>148.4123373649324</v>
      </c>
      <c r="G38" s="23">
        <f t="shared" ref="G38:M38" si="36">IFERROR(G2/$B38,0)</f>
        <v>207.13372326177921</v>
      </c>
      <c r="H38" s="23">
        <f t="shared" si="36"/>
        <v>750.56137878467996</v>
      </c>
      <c r="I38" s="23">
        <f t="shared" si="36"/>
        <v>287.34727295629176</v>
      </c>
      <c r="J38" s="23">
        <f t="shared" si="36"/>
        <v>213.15943157484912</v>
      </c>
      <c r="K38" s="23">
        <f t="shared" si="36"/>
        <v>709.61972159576942</v>
      </c>
      <c r="L38" s="23">
        <f t="shared" si="36"/>
        <v>5.8882411823588301E-3</v>
      </c>
      <c r="M38" s="23">
        <f t="shared" si="36"/>
        <v>4.1426744652355844E-2</v>
      </c>
      <c r="N38" s="23">
        <f t="shared" si="31"/>
        <v>5.1554631077178701E-3</v>
      </c>
    </row>
    <row r="39" spans="1:14" x14ac:dyDescent="0.25">
      <c r="A39" s="22" t="s">
        <v>282</v>
      </c>
      <c r="B39" s="2">
        <v>1</v>
      </c>
      <c r="C39" s="23">
        <f>IFERROR(C11/$B39,0)</f>
        <v>0</v>
      </c>
      <c r="D39" s="23">
        <f>IFERROR(D11/$B39,0)</f>
        <v>0</v>
      </c>
      <c r="E39" s="23">
        <f>IFERROR(E11/$B39,0)</f>
        <v>82.214367016947421</v>
      </c>
      <c r="F39" s="23">
        <f t="shared" si="32"/>
        <v>82.214367016947421</v>
      </c>
      <c r="G39" s="23">
        <f t="shared" ref="G39:M39" si="37">IFERROR(G11/$B39,0)</f>
        <v>82.214367016947421</v>
      </c>
      <c r="H39" s="23">
        <f t="shared" si="37"/>
        <v>342.80025545662869</v>
      </c>
      <c r="I39" s="23">
        <f t="shared" si="37"/>
        <v>122.63356419055128</v>
      </c>
      <c r="J39" s="23">
        <f t="shared" si="37"/>
        <v>85.450209450559043</v>
      </c>
      <c r="K39" s="23">
        <f t="shared" si="37"/>
        <v>348.21488197264523</v>
      </c>
      <c r="L39" s="23">
        <f t="shared" si="37"/>
        <v>0</v>
      </c>
      <c r="M39" s="23">
        <f t="shared" si="37"/>
        <v>1.8758029978586725E-2</v>
      </c>
      <c r="N39" s="23">
        <f t="shared" si="31"/>
        <v>1.8758029978586725E-2</v>
      </c>
    </row>
    <row r="40" spans="1:14" x14ac:dyDescent="0.25">
      <c r="A40" s="22" t="s">
        <v>283</v>
      </c>
      <c r="B40" s="2">
        <v>1</v>
      </c>
      <c r="C40" s="23">
        <f>IFERROR(C4/$B40,0)</f>
        <v>0</v>
      </c>
      <c r="D40" s="23">
        <f>IFERROR(D4/$B40,0)</f>
        <v>0</v>
      </c>
      <c r="E40" s="23">
        <f>IFERROR(E4/$B40,0)</f>
        <v>9231.3139658399232</v>
      </c>
      <c r="F40" s="23">
        <f t="shared" si="32"/>
        <v>9231.3139658399232</v>
      </c>
      <c r="G40" s="23">
        <f t="shared" ref="G40:M40" si="38">IFERROR(G4/$B40,0)</f>
        <v>9231.3139658399232</v>
      </c>
      <c r="H40" s="23">
        <f t="shared" si="38"/>
        <v>40707.530335474665</v>
      </c>
      <c r="I40" s="23">
        <f t="shared" si="38"/>
        <v>14581.801911214801</v>
      </c>
      <c r="J40" s="23">
        <f t="shared" si="38"/>
        <v>9868.4922025393116</v>
      </c>
      <c r="K40" s="23">
        <f t="shared" si="38"/>
        <v>41264.230506890555</v>
      </c>
      <c r="L40" s="23">
        <f t="shared" si="38"/>
        <v>0</v>
      </c>
      <c r="M40" s="23">
        <f t="shared" si="38"/>
        <v>2.212031837097491</v>
      </c>
      <c r="N40" s="23">
        <f t="shared" si="31"/>
        <v>2.212031837097491</v>
      </c>
    </row>
    <row r="41" spans="1:14" x14ac:dyDescent="0.25">
      <c r="A41" s="22" t="s">
        <v>284</v>
      </c>
      <c r="B41" s="24">
        <v>0.99987999999999999</v>
      </c>
      <c r="C41" s="23">
        <f>IFERROR(C8/$B41,0)</f>
        <v>109213.21478588348</v>
      </c>
      <c r="D41" s="23">
        <f>IFERROR(D8/$B41,0)</f>
        <v>2070053.4670653571</v>
      </c>
      <c r="E41" s="23">
        <f>IFERROR(E8/$B41,0)</f>
        <v>15.930945322972319</v>
      </c>
      <c r="F41" s="23">
        <f t="shared" si="32"/>
        <v>15.928499246493967</v>
      </c>
      <c r="G41" s="23">
        <f t="shared" ref="G41:M41" si="39">IFERROR(G8/$B41,0)</f>
        <v>15.930945322972319</v>
      </c>
      <c r="H41" s="23">
        <f t="shared" si="39"/>
        <v>73.74324375916747</v>
      </c>
      <c r="I41" s="23">
        <f t="shared" si="39"/>
        <v>26.408053508350513</v>
      </c>
      <c r="J41" s="23">
        <f t="shared" si="39"/>
        <v>17.396403201346629</v>
      </c>
      <c r="K41" s="23">
        <f t="shared" si="39"/>
        <v>57.122588400023602</v>
      </c>
      <c r="L41" s="23">
        <f t="shared" si="39"/>
        <v>1.5228321498313335</v>
      </c>
      <c r="M41" s="23">
        <f t="shared" si="39"/>
        <v>3.9478706254907842E-3</v>
      </c>
      <c r="N41" s="23">
        <f t="shared" si="31"/>
        <v>3.9376624211215983E-3</v>
      </c>
    </row>
    <row r="42" spans="1:14" x14ac:dyDescent="0.25">
      <c r="A42" s="22" t="s">
        <v>285</v>
      </c>
      <c r="B42" s="2">
        <v>0.97898250799999997</v>
      </c>
      <c r="C42" s="23">
        <f>IFERROR(C19/$B42,0)</f>
        <v>0</v>
      </c>
      <c r="D42" s="23">
        <f>IFERROR(D19/$B42,0)</f>
        <v>0</v>
      </c>
      <c r="E42" s="23">
        <f>IFERROR(E19/$B42,0)</f>
        <v>51618.374711239157</v>
      </c>
      <c r="F42" s="23">
        <f t="shared" si="32"/>
        <v>51618.374711239157</v>
      </c>
      <c r="G42" s="23">
        <f t="shared" ref="G42:M42" si="40">IFERROR(G19/$B42,0)</f>
        <v>51618.374711239157</v>
      </c>
      <c r="H42" s="23">
        <f t="shared" si="40"/>
        <v>264943.87019928062</v>
      </c>
      <c r="I42" s="23">
        <f t="shared" si="40"/>
        <v>92546.081398821363</v>
      </c>
      <c r="J42" s="23">
        <f t="shared" si="40"/>
        <v>58703.249671605321</v>
      </c>
      <c r="K42" s="23">
        <f t="shared" si="40"/>
        <v>268013.37012479216</v>
      </c>
      <c r="L42" s="23">
        <f t="shared" si="40"/>
        <v>0</v>
      </c>
      <c r="M42" s="23">
        <f t="shared" si="40"/>
        <v>14.006389395330393</v>
      </c>
      <c r="N42" s="23">
        <f t="shared" si="31"/>
        <v>14.006389395330393</v>
      </c>
    </row>
    <row r="43" spans="1:14" x14ac:dyDescent="0.25">
      <c r="A43" s="22" t="s">
        <v>286</v>
      </c>
      <c r="B43" s="2">
        <v>2.0897492E-2</v>
      </c>
      <c r="C43" s="23">
        <f>IFERROR(C28/$B43,0)</f>
        <v>0</v>
      </c>
      <c r="D43" s="23">
        <f>IFERROR(D28/$B43,0)</f>
        <v>0</v>
      </c>
      <c r="E43" s="23">
        <f>IFERROR(E28/$B43,0)</f>
        <v>40.712133102227156</v>
      </c>
      <c r="F43" s="23">
        <f t="shared" si="32"/>
        <v>40.712133102227156</v>
      </c>
      <c r="G43" s="23">
        <f t="shared" ref="G43:M43" si="41">IFERROR(G28/$B43,0)</f>
        <v>40.712133102227156</v>
      </c>
      <c r="H43" s="23">
        <f t="shared" si="41"/>
        <v>222.62428339233739</v>
      </c>
      <c r="I43" s="23">
        <f t="shared" si="41"/>
        <v>77.488010241531825</v>
      </c>
      <c r="J43" s="23">
        <f t="shared" si="41"/>
        <v>48.446735246000884</v>
      </c>
      <c r="K43" s="23">
        <f t="shared" si="41"/>
        <v>221.89834898867474</v>
      </c>
      <c r="L43" s="23">
        <f t="shared" si="41"/>
        <v>0</v>
      </c>
      <c r="M43" s="23">
        <f t="shared" si="41"/>
        <v>1.1000258708797849E-2</v>
      </c>
      <c r="N43" s="23">
        <f t="shared" si="31"/>
        <v>1.1000258708797849E-2</v>
      </c>
    </row>
    <row r="44" spans="1:14" x14ac:dyDescent="0.25">
      <c r="A44" s="22" t="s">
        <v>287</v>
      </c>
      <c r="B44" s="2">
        <v>0.99987999999999999</v>
      </c>
      <c r="C44" s="23">
        <f>IFERROR(C15/$B44,0)</f>
        <v>381379.48020467255</v>
      </c>
      <c r="D44" s="23">
        <f>IFERROR(D15/$B44,0)</f>
        <v>1052820889.4100313</v>
      </c>
      <c r="E44" s="23">
        <f>IFERROR(E15/$B44,0)</f>
        <v>16163.738292952337</v>
      </c>
      <c r="F44" s="23">
        <f t="shared" si="32"/>
        <v>15506.307310407412</v>
      </c>
      <c r="G44" s="23">
        <f t="shared" ref="G44:M44" si="42">IFERROR(G15/$B44,0)</f>
        <v>16163.738292952337</v>
      </c>
      <c r="H44" s="23">
        <f t="shared" si="42"/>
        <v>37104.986575024137</v>
      </c>
      <c r="I44" s="23">
        <f t="shared" si="42"/>
        <v>18378.018429008818</v>
      </c>
      <c r="J44" s="23">
        <f t="shared" si="42"/>
        <v>14767.223876206081</v>
      </c>
      <c r="K44" s="23">
        <f t="shared" si="42"/>
        <v>2936.709873857013</v>
      </c>
      <c r="L44" s="23">
        <f t="shared" si="42"/>
        <v>774.50632262195325</v>
      </c>
      <c r="M44" s="23">
        <f t="shared" si="42"/>
        <v>0.23450351515415255</v>
      </c>
      <c r="N44" s="23">
        <f t="shared" si="31"/>
        <v>0.23443253412828632</v>
      </c>
    </row>
    <row r="45" spans="1:14" x14ac:dyDescent="0.25">
      <c r="A45" s="19" t="s">
        <v>8</v>
      </c>
      <c r="B45" s="19" t="s">
        <v>274</v>
      </c>
      <c r="C45" s="20">
        <f>IFERROR(IF(AND(C46&lt;&gt;0,C47&lt;&gt;0),1/SUM(1/C46,1/C47),IF(AND(C46&lt;&gt;0,C47=0),1/(1/C46),IF(AND(C46=0,C47&lt;&gt;0),1/(1/C47),IF(AND(C46=0,C47=0),".")))),".")</f>
        <v>1589.8251192368839</v>
      </c>
      <c r="D45" s="20">
        <f t="shared" ref="D45:F45" si="43">IFERROR(IF(AND(D46&lt;&gt;0,D47&lt;&gt;0),1/SUM(1/D46,1/D47),IF(AND(D46&lt;&gt;0,D47=0),1/(1/D46),IF(AND(D46=0,D47&lt;&gt;0),1/(1/D47),IF(AND(D46=0,D47=0),".")))),".")</f>
        <v>1762064.2602649999</v>
      </c>
      <c r="E45" s="20">
        <f t="shared" si="43"/>
        <v>3.4298340056952936</v>
      </c>
      <c r="F45" s="21">
        <f t="shared" si="43"/>
        <v>3.4224438812932636</v>
      </c>
      <c r="G45" s="20">
        <f t="shared" ref="G45:N45" si="44">IFERROR(IF(AND(G46&lt;&gt;0,G47&lt;&gt;0),1/SUM(1/G46,1/G47),IF(AND(G46&lt;&gt;0,G47=0),1/(1/G46),IF(AND(G46=0,G47&lt;&gt;0),1/(1/G47),IF(AND(G46=0,G47=0),".")))),".")</f>
        <v>3.4298340056952936</v>
      </c>
      <c r="H45" s="20">
        <f t="shared" si="44"/>
        <v>17.238230362552105</v>
      </c>
      <c r="I45" s="20">
        <f t="shared" si="44"/>
        <v>6.026500024425542</v>
      </c>
      <c r="J45" s="20">
        <f t="shared" si="44"/>
        <v>3.855790313690286</v>
      </c>
      <c r="K45" s="20">
        <f t="shared" si="44"/>
        <v>17.098888655815802</v>
      </c>
      <c r="L45" s="20">
        <f t="shared" si="44"/>
        <v>1.2962602890660446</v>
      </c>
      <c r="M45" s="20">
        <f t="shared" si="44"/>
        <v>9.1996833537546206E-4</v>
      </c>
      <c r="N45" s="21">
        <f t="shared" si="44"/>
        <v>9.1931588808969399E-4</v>
      </c>
    </row>
    <row r="46" spans="1:14" x14ac:dyDescent="0.25">
      <c r="A46" s="22" t="s">
        <v>288</v>
      </c>
      <c r="B46" s="2">
        <v>1</v>
      </c>
      <c r="C46" s="23">
        <f>IFERROR(C10/$B46,0)</f>
        <v>1589.8251192368839</v>
      </c>
      <c r="D46" s="23">
        <f>IFERROR(D10/$B46,0)</f>
        <v>1762064.2602649999</v>
      </c>
      <c r="E46" s="23">
        <f>IFERROR(E10/$B46,0)</f>
        <v>12606.202942598604</v>
      </c>
      <c r="F46" s="23">
        <f t="shared" si="32"/>
        <v>1410.6490446168386</v>
      </c>
      <c r="G46" s="23">
        <f t="shared" ref="G46:M46" si="45">IFERROR(G10/$B46,0)</f>
        <v>12606.202942598604</v>
      </c>
      <c r="H46" s="23">
        <f t="shared" si="45"/>
        <v>27264.578457248143</v>
      </c>
      <c r="I46" s="23">
        <f t="shared" si="45"/>
        <v>15631.691648822271</v>
      </c>
      <c r="J46" s="23">
        <f t="shared" si="45"/>
        <v>12826.880455816963</v>
      </c>
      <c r="K46" s="23">
        <f t="shared" si="45"/>
        <v>2992.6454712665036</v>
      </c>
      <c r="L46" s="23">
        <f t="shared" si="45"/>
        <v>1.2962602890660446</v>
      </c>
      <c r="M46" s="23">
        <f t="shared" si="45"/>
        <v>0.24944188801312134</v>
      </c>
      <c r="N46" s="23">
        <f t="shared" ref="N46:N47" si="46">IFERROR(IF(AND(L46&lt;&gt;0,M46&lt;&gt;0),1/((1/L46)+(1/M46)),IF(AND(L46&lt;&gt;0,M46=0),1/((1/L46)),IF(AND(L46=0,M46&lt;&gt;0),1/((1/M46)),IF(AND(L46=0,M46=0),0)))),0)</f>
        <v>0.20918752567979859</v>
      </c>
    </row>
    <row r="47" spans="1:14" x14ac:dyDescent="0.25">
      <c r="A47" s="22" t="s">
        <v>289</v>
      </c>
      <c r="B47" s="2">
        <v>0.94399</v>
      </c>
      <c r="C47" s="23">
        <f>IFERROR(C6/$B$47,0)</f>
        <v>0</v>
      </c>
      <c r="D47" s="23">
        <f>IFERROR(D6/$B$47,0)</f>
        <v>0</v>
      </c>
      <c r="E47" s="23">
        <f>IFERROR(E6/$B$47,0)</f>
        <v>3.4307674321090884</v>
      </c>
      <c r="F47" s="23">
        <f t="shared" si="32"/>
        <v>3.4307674321090884</v>
      </c>
      <c r="G47" s="23">
        <f t="shared" ref="G47:M47" si="47">IFERROR(G6/$B$47,0)</f>
        <v>3.4307674321090884</v>
      </c>
      <c r="H47" s="23">
        <f t="shared" si="47"/>
        <v>17.249136255881805</v>
      </c>
      <c r="I47" s="23">
        <f t="shared" si="47"/>
        <v>6.0288243224441258</v>
      </c>
      <c r="J47" s="23">
        <f t="shared" si="47"/>
        <v>3.8569497218120801</v>
      </c>
      <c r="K47" s="23">
        <f t="shared" si="47"/>
        <v>17.19714690355174</v>
      </c>
      <c r="L47" s="23">
        <f t="shared" si="47"/>
        <v>0</v>
      </c>
      <c r="M47" s="23">
        <f t="shared" si="47"/>
        <v>9.2337383674608931E-4</v>
      </c>
      <c r="N47" s="23">
        <f t="shared" si="46"/>
        <v>9.2337383674608931E-4</v>
      </c>
    </row>
    <row r="48" spans="1:14" x14ac:dyDescent="0.25">
      <c r="A48" s="19" t="s">
        <v>21</v>
      </c>
      <c r="B48" s="19" t="s">
        <v>274</v>
      </c>
      <c r="C48" s="20">
        <f>1/SUM(1/C49,1/C52,1/C54,1/C58,1/C59,1/C61)</f>
        <v>9.8838943904262706</v>
      </c>
      <c r="D48" s="20">
        <f>1/SUM(1/D49,1/D50,1/D51,1/D52,1/D54,1/D58,1/D59,1/D61)</f>
        <v>3468.8410675972759</v>
      </c>
      <c r="E48" s="20">
        <f>1/SUM(1/E49,1/E50,1/E51,1/E52,1/E53,1/E54,1/E55,1/E56,1/E57,1/E58,1/E59,1/E60,1/E61,1/E62)</f>
        <v>1.0491580090918846</v>
      </c>
      <c r="F48" s="21">
        <f>1/SUM(1/F49,1/F50,1/F51,1/F52,1/F53,1/F54,1/F55,1/F56,1/F57,1/F58,1/F59,1/F60,1/F61,1/F62)</f>
        <v>0.94821939666580335</v>
      </c>
      <c r="G48" s="20">
        <f t="shared" ref="G48:N48" si="48">1/SUM(1/G49,1/G50,1/G51,1/G52,1/G53,1/G54,1/G55,1/G56,1/G57,1/G58,1/G59,1/G60,1/G61,1/G62)</f>
        <v>1.0491580090918846</v>
      </c>
      <c r="H48" s="20">
        <f t="shared" si="48"/>
        <v>5.695362849993133</v>
      </c>
      <c r="I48" s="20">
        <f t="shared" si="48"/>
        <v>1.9803885620589434</v>
      </c>
      <c r="J48" s="20">
        <f t="shared" si="48"/>
        <v>1.2386847949523632</v>
      </c>
      <c r="K48" s="20">
        <f t="shared" si="48"/>
        <v>5.4844517354528985</v>
      </c>
      <c r="L48" s="20">
        <f>1/SUM(1/L49,1/L50,1/L51,1/L52,1/L54,1/L58,1/L59,1/L61)</f>
        <v>2.551848435046048E-3</v>
      </c>
      <c r="M48" s="20">
        <f t="shared" si="48"/>
        <v>2.8296706268304123E-4</v>
      </c>
      <c r="N48" s="21">
        <f t="shared" si="48"/>
        <v>2.5472171175011069E-4</v>
      </c>
    </row>
    <row r="49" spans="1:14" x14ac:dyDescent="0.25">
      <c r="A49" s="22" t="s">
        <v>290</v>
      </c>
      <c r="B49" s="2">
        <v>1</v>
      </c>
      <c r="C49" s="23">
        <f>IFERROR(C23/$B49,0)</f>
        <v>77.220077220077215</v>
      </c>
      <c r="D49" s="23">
        <f>IFERROR(D23/$B49,0)</f>
        <v>7133.7941410728617</v>
      </c>
      <c r="E49" s="23">
        <f>IFERROR(E23/$B49,0)</f>
        <v>344.8167275475501</v>
      </c>
      <c r="F49" s="23">
        <f t="shared" si="32"/>
        <v>62.538034128673402</v>
      </c>
      <c r="G49" s="23">
        <f t="shared" ref="G49:M49" si="49">IFERROR(G23/$B49,0)</f>
        <v>344.8167275475501</v>
      </c>
      <c r="H49" s="23">
        <f t="shared" si="49"/>
        <v>1382.5198981859321</v>
      </c>
      <c r="I49" s="23">
        <f t="shared" si="49"/>
        <v>501.0157579750728</v>
      </c>
      <c r="J49" s="23">
        <f t="shared" si="49"/>
        <v>353.12556435592478</v>
      </c>
      <c r="K49" s="23">
        <f t="shared" si="49"/>
        <v>1402.2425636323587</v>
      </c>
      <c r="L49" s="23">
        <f t="shared" si="49"/>
        <v>5.2479664130149562E-3</v>
      </c>
      <c r="M49" s="23">
        <f t="shared" si="49"/>
        <v>7.5394011167953065E-2</v>
      </c>
      <c r="N49" s="23">
        <f t="shared" ref="N49:N62" si="50">IFERROR(IF(AND(L49&lt;&gt;0,M49&lt;&gt;0),1/((1/L49)+(1/M49)),IF(AND(L49&lt;&gt;0,M49=0),1/((1/L49)),IF(AND(L49=0,M49&lt;&gt;0),1/((1/M49)),IF(AND(L49=0,M49=0),0)))),0)</f>
        <v>4.9064426520868398E-3</v>
      </c>
    </row>
    <row r="50" spans="1:14" x14ac:dyDescent="0.25">
      <c r="A50" s="22" t="s">
        <v>291</v>
      </c>
      <c r="B50" s="2">
        <v>1</v>
      </c>
      <c r="C50" s="23">
        <f>IFERROR(C25/$B50,0)</f>
        <v>0</v>
      </c>
      <c r="D50" s="23">
        <f>IFERROR(D25/$B50,0)</f>
        <v>41506701.483402565</v>
      </c>
      <c r="E50" s="23">
        <f>IFERROR(E25/$B50,0)</f>
        <v>5142.0038318494308</v>
      </c>
      <c r="F50" s="23">
        <f t="shared" si="32"/>
        <v>5141.3669002851912</v>
      </c>
      <c r="G50" s="23">
        <f t="shared" ref="G50:M50" si="51">IFERROR(G25/$B50,0)</f>
        <v>5142.0038318494308</v>
      </c>
      <c r="H50" s="23">
        <f t="shared" si="51"/>
        <v>24838.493086052338</v>
      </c>
      <c r="I50" s="23">
        <f t="shared" si="51"/>
        <v>8710.0807850049787</v>
      </c>
      <c r="J50" s="23">
        <f t="shared" si="51"/>
        <v>5636.4272772195682</v>
      </c>
      <c r="K50" s="23">
        <f t="shared" si="51"/>
        <v>25180.054637269241</v>
      </c>
      <c r="L50" s="23">
        <f t="shared" si="51"/>
        <v>30.534351145038173</v>
      </c>
      <c r="M50" s="23">
        <f t="shared" si="51"/>
        <v>1.3553489868921043</v>
      </c>
      <c r="N50" s="23">
        <f t="shared" si="50"/>
        <v>1.2977450938272665</v>
      </c>
    </row>
    <row r="51" spans="1:14" x14ac:dyDescent="0.25">
      <c r="A51" s="22" t="s">
        <v>292</v>
      </c>
      <c r="B51" s="2">
        <v>1</v>
      </c>
      <c r="C51" s="23">
        <f>IFERROR(C21/$B51,0)</f>
        <v>0</v>
      </c>
      <c r="D51" s="23">
        <f>IFERROR(D21/$B51,0)</f>
        <v>35678332.639932655</v>
      </c>
      <c r="E51" s="23">
        <f>IFERROR(E21/$B51,0)</f>
        <v>1318462520.9870336</v>
      </c>
      <c r="F51" s="23">
        <f t="shared" si="32"/>
        <v>34738294.964711353</v>
      </c>
      <c r="G51" s="23">
        <f t="shared" ref="G51:M51" si="52">IFERROR(G21/$B51,0)</f>
        <v>1318462520.9870336</v>
      </c>
      <c r="H51" s="23">
        <f t="shared" si="52"/>
        <v>2526674296.6846342</v>
      </c>
      <c r="I51" s="23">
        <f t="shared" si="52"/>
        <v>1350664600.9927075</v>
      </c>
      <c r="J51" s="23">
        <f t="shared" si="52"/>
        <v>1186616268.8883302</v>
      </c>
      <c r="K51" s="23">
        <f t="shared" si="52"/>
        <v>1408568469.9344597</v>
      </c>
      <c r="L51" s="23">
        <f t="shared" si="52"/>
        <v>26.246719160104991</v>
      </c>
      <c r="M51" s="23">
        <f t="shared" si="52"/>
        <v>8949.4417836768716</v>
      </c>
      <c r="N51" s="23">
        <f t="shared" si="50"/>
        <v>26.169968472238352</v>
      </c>
    </row>
    <row r="52" spans="1:14" x14ac:dyDescent="0.25">
      <c r="A52" s="22" t="s">
        <v>293</v>
      </c>
      <c r="B52" s="2">
        <v>0.99980000000000002</v>
      </c>
      <c r="C52" s="23">
        <f>IFERROR(C17/$B52,0)</f>
        <v>155582.35115815696</v>
      </c>
      <c r="D52" s="23">
        <f>IFERROR(D17/$B52,0)</f>
        <v>5835263.5058403686</v>
      </c>
      <c r="E52" s="23">
        <f>IFERROR(E17/$B52,0)</f>
        <v>8.7118231496349061</v>
      </c>
      <c r="F52" s="23">
        <f t="shared" si="32"/>
        <v>8.7113223540654143</v>
      </c>
      <c r="G52" s="23">
        <f t="shared" ref="G52:M52" si="53">IFERROR(G17/$B52,0)</f>
        <v>8.7118231496349061</v>
      </c>
      <c r="H52" s="23">
        <f t="shared" si="53"/>
        <v>39.087046531361949</v>
      </c>
      <c r="I52" s="23">
        <f t="shared" si="53"/>
        <v>13.860654798355299</v>
      </c>
      <c r="J52" s="23">
        <f t="shared" si="53"/>
        <v>9.3212352618510206</v>
      </c>
      <c r="K52" s="23">
        <f t="shared" si="53"/>
        <v>38.554955127091908</v>
      </c>
      <c r="L52" s="23">
        <f t="shared" si="53"/>
        <v>4.2927040343691063</v>
      </c>
      <c r="M52" s="23">
        <f t="shared" si="53"/>
        <v>2.1128133260195649E-3</v>
      </c>
      <c r="N52" s="23">
        <f t="shared" si="50"/>
        <v>2.1117739382391521E-3</v>
      </c>
    </row>
    <row r="53" spans="1:14" x14ac:dyDescent="0.25">
      <c r="A53" s="22" t="s">
        <v>294</v>
      </c>
      <c r="B53" s="2">
        <v>2.0000000000000001E-4</v>
      </c>
      <c r="C53" s="23">
        <f>IFERROR(C5/$B53,0)</f>
        <v>0</v>
      </c>
      <c r="D53" s="23">
        <f>IFERROR(D5/$B53,0)</f>
        <v>0</v>
      </c>
      <c r="E53" s="23">
        <f>IFERROR(E5/$B53,0)</f>
        <v>1092819606.3214674</v>
      </c>
      <c r="F53" s="23">
        <f t="shared" si="32"/>
        <v>1092819606.3214674</v>
      </c>
      <c r="G53" s="23">
        <f t="shared" ref="G53:M53" si="54">IFERROR(G5/$B53,0)</f>
        <v>1092819606.3214674</v>
      </c>
      <c r="H53" s="23">
        <f t="shared" si="54"/>
        <v>1734285316.067559</v>
      </c>
      <c r="I53" s="23">
        <f t="shared" si="54"/>
        <v>1236684465.8878379</v>
      </c>
      <c r="J53" s="23">
        <f t="shared" si="54"/>
        <v>1024804959.494467</v>
      </c>
      <c r="K53" s="23">
        <f t="shared" si="54"/>
        <v>374679213.0025664</v>
      </c>
      <c r="L53" s="23">
        <f t="shared" si="54"/>
        <v>0</v>
      </c>
      <c r="M53" s="23">
        <f t="shared" si="54"/>
        <v>119630.2932307827</v>
      </c>
      <c r="N53" s="23">
        <f t="shared" si="50"/>
        <v>119630.2932307827</v>
      </c>
    </row>
    <row r="54" spans="1:14" x14ac:dyDescent="0.25">
      <c r="A54" s="22" t="s">
        <v>295</v>
      </c>
      <c r="B54" s="2">
        <v>0.99999979999999999</v>
      </c>
      <c r="C54" s="23">
        <f>IFERROR(C9/$B54,0)</f>
        <v>193050.2316602394</v>
      </c>
      <c r="D54" s="23">
        <f>IFERROR(D9/$B54,0)</f>
        <v>7428113.3631168455</v>
      </c>
      <c r="E54" s="23">
        <f>IFERROR(E9/$B54,0)</f>
        <v>1.1987495993221797</v>
      </c>
      <c r="F54" s="23">
        <f t="shared" si="32"/>
        <v>1.1987419622548883</v>
      </c>
      <c r="G54" s="23">
        <f t="shared" ref="G54:M54" si="55">IFERROR(G9/$B54,0)</f>
        <v>1.1987495993221797</v>
      </c>
      <c r="H54" s="23">
        <f t="shared" si="55"/>
        <v>6.7223458035383707</v>
      </c>
      <c r="I54" s="23">
        <f t="shared" si="55"/>
        <v>2.3261450558275629</v>
      </c>
      <c r="J54" s="23">
        <f t="shared" si="55"/>
        <v>1.436736652128789</v>
      </c>
      <c r="K54" s="23">
        <f t="shared" si="55"/>
        <v>6.5964663369440837</v>
      </c>
      <c r="L54" s="23">
        <f t="shared" si="55"/>
        <v>5.4644819672133336</v>
      </c>
      <c r="M54" s="23">
        <f t="shared" si="55"/>
        <v>3.2978259019327482E-4</v>
      </c>
      <c r="N54" s="23">
        <f t="shared" si="50"/>
        <v>3.2976268894840602E-4</v>
      </c>
    </row>
    <row r="55" spans="1:14" x14ac:dyDescent="0.25">
      <c r="A55" s="22" t="s">
        <v>296</v>
      </c>
      <c r="B55" s="2">
        <v>1.9999999999999999E-7</v>
      </c>
      <c r="C55" s="23">
        <f>IFERROR(C24/$B55,0)</f>
        <v>0</v>
      </c>
      <c r="D55" s="23">
        <f>IFERROR(D24/$B55,0)</f>
        <v>0</v>
      </c>
      <c r="E55" s="23">
        <f>IFERROR(E24/$B55,0)</f>
        <v>12855009579.623577</v>
      </c>
      <c r="F55" s="23">
        <f t="shared" si="32"/>
        <v>12855009579.623577</v>
      </c>
      <c r="G55" s="23">
        <f t="shared" ref="G55:M55" si="56">IFERROR(G24/$B55,0)</f>
        <v>12855009579.623577</v>
      </c>
      <c r="H55" s="23">
        <f t="shared" si="56"/>
        <v>63854949545.842606</v>
      </c>
      <c r="I55" s="23">
        <f t="shared" si="56"/>
        <v>22373604459.192184</v>
      </c>
      <c r="J55" s="23">
        <f t="shared" si="56"/>
        <v>14367363647.814587</v>
      </c>
      <c r="K55" s="23">
        <f t="shared" si="56"/>
        <v>64689090642.708275</v>
      </c>
      <c r="L55" s="23">
        <f t="shared" si="56"/>
        <v>0</v>
      </c>
      <c r="M55" s="23">
        <f t="shared" si="56"/>
        <v>3448167.2754755006</v>
      </c>
      <c r="N55" s="23">
        <f t="shared" si="50"/>
        <v>3448167.2754755002</v>
      </c>
    </row>
    <row r="56" spans="1:14" x14ac:dyDescent="0.25">
      <c r="A56" s="22" t="s">
        <v>297</v>
      </c>
      <c r="B56" s="2">
        <v>0.99979000004200003</v>
      </c>
      <c r="C56" s="23">
        <f>IFERROR(C20/$B56,0)</f>
        <v>0</v>
      </c>
      <c r="D56" s="23">
        <f>IFERROR(D20/$B56,0)</f>
        <v>0</v>
      </c>
      <c r="E56" s="23">
        <f>IFERROR(E20/$B56,0)</f>
        <v>22813.679464368841</v>
      </c>
      <c r="F56" s="23">
        <f t="shared" si="32"/>
        <v>22813.679464368841</v>
      </c>
      <c r="G56" s="23">
        <f t="shared" ref="G56:M56" si="57">IFERROR(G20/$B56,0)</f>
        <v>22813.679464368841</v>
      </c>
      <c r="H56" s="23">
        <f t="shared" si="57"/>
        <v>117262.31244685584</v>
      </c>
      <c r="I56" s="23">
        <f t="shared" si="57"/>
        <v>41000.808547851695</v>
      </c>
      <c r="J56" s="23">
        <f t="shared" si="57"/>
        <v>25942.989479392883</v>
      </c>
      <c r="K56" s="23">
        <f t="shared" si="57"/>
        <v>119046.35074599036</v>
      </c>
      <c r="L56" s="23">
        <f t="shared" si="57"/>
        <v>0</v>
      </c>
      <c r="M56" s="23">
        <f t="shared" si="57"/>
        <v>6.1717006550976761</v>
      </c>
      <c r="N56" s="23">
        <f t="shared" si="50"/>
        <v>6.1717006550976761</v>
      </c>
    </row>
    <row r="57" spans="1:14" x14ac:dyDescent="0.25">
      <c r="A57" s="22" t="s">
        <v>298</v>
      </c>
      <c r="B57" s="2">
        <v>2.0999995799999999E-4</v>
      </c>
      <c r="C57" s="23">
        <f>IFERROR(C29/$B57,0)</f>
        <v>0</v>
      </c>
      <c r="D57" s="23">
        <f>IFERROR(D29/$B57,0)</f>
        <v>0</v>
      </c>
      <c r="E57" s="23">
        <f>IFERROR(E29/$B57,0)</f>
        <v>3108.4343730435139</v>
      </c>
      <c r="F57" s="23">
        <f t="shared" si="32"/>
        <v>3108.4343730435139</v>
      </c>
      <c r="G57" s="23">
        <f t="shared" ref="G57:M57" si="58">IFERROR(G29/$B57,0)</f>
        <v>3108.4343730435139</v>
      </c>
      <c r="H57" s="23">
        <f t="shared" si="58"/>
        <v>17020.573579226075</v>
      </c>
      <c r="I57" s="23">
        <f t="shared" si="58"/>
        <v>5926.4842186689502</v>
      </c>
      <c r="J57" s="23">
        <f t="shared" si="58"/>
        <v>3687.4162047464674</v>
      </c>
      <c r="K57" s="23">
        <f t="shared" si="58"/>
        <v>16895.711036184341</v>
      </c>
      <c r="L57" s="23">
        <f t="shared" si="58"/>
        <v>0</v>
      </c>
      <c r="M57" s="23">
        <f t="shared" si="58"/>
        <v>0.84587092939184128</v>
      </c>
      <c r="N57" s="23">
        <f t="shared" si="50"/>
        <v>0.84587092939184116</v>
      </c>
    </row>
    <row r="58" spans="1:14" x14ac:dyDescent="0.25">
      <c r="A58" s="22" t="s">
        <v>299</v>
      </c>
      <c r="B58" s="2">
        <v>1</v>
      </c>
      <c r="C58" s="23">
        <f>IFERROR(C16/$B58,0)</f>
        <v>31.065548306927614</v>
      </c>
      <c r="D58" s="23">
        <f>IFERROR(D16/$B58,0)</f>
        <v>12185.419511285321</v>
      </c>
      <c r="E58" s="23">
        <f>IFERROR(E16/$B58,0)</f>
        <v>5233.8253288467422</v>
      </c>
      <c r="F58" s="23">
        <f t="shared" si="32"/>
        <v>30.8041767985512</v>
      </c>
      <c r="G58" s="23">
        <f t="shared" ref="G58:M58" si="59">IFERROR(G16/$B58,0)</f>
        <v>5233.8253288467422</v>
      </c>
      <c r="H58" s="23">
        <f t="shared" si="59"/>
        <v>8232.9836633544255</v>
      </c>
      <c r="I58" s="23">
        <f t="shared" si="59"/>
        <v>5328.9857893712287</v>
      </c>
      <c r="J58" s="23">
        <f t="shared" si="59"/>
        <v>5233.8253288467422</v>
      </c>
      <c r="K58" s="23">
        <f t="shared" si="59"/>
        <v>4316.5807949604414</v>
      </c>
      <c r="L58" s="23">
        <f t="shared" si="59"/>
        <v>8.9641880686656805E-3</v>
      </c>
      <c r="M58" s="23">
        <f t="shared" si="59"/>
        <v>0.49782457480325704</v>
      </c>
      <c r="N58" s="23">
        <f t="shared" si="50"/>
        <v>8.8056275921566222E-3</v>
      </c>
    </row>
    <row r="59" spans="1:14" x14ac:dyDescent="0.25">
      <c r="A59" s="22" t="s">
        <v>300</v>
      </c>
      <c r="B59" s="2">
        <v>1</v>
      </c>
      <c r="C59" s="23">
        <f>IFERROR(C7/$B59,0)</f>
        <v>16505.054672993603</v>
      </c>
      <c r="D59" s="23">
        <f>IFERROR(D7/$B59,0)</f>
        <v>503274.5181715787</v>
      </c>
      <c r="E59" s="23">
        <f>IFERROR(E7/$B59,0)</f>
        <v>2000.6431291154784</v>
      </c>
      <c r="F59" s="23">
        <f t="shared" si="32"/>
        <v>1778.0503914498422</v>
      </c>
      <c r="G59" s="23">
        <f t="shared" ref="G59:M59" si="60">IFERROR(G7/$B59,0)</f>
        <v>2000.6431291154784</v>
      </c>
      <c r="H59" s="23">
        <f t="shared" si="60"/>
        <v>3489.2168858978275</v>
      </c>
      <c r="I59" s="23">
        <f t="shared" si="60"/>
        <v>2412.2980939540544</v>
      </c>
      <c r="J59" s="23">
        <f t="shared" si="60"/>
        <v>2042.4684210133628</v>
      </c>
      <c r="K59" s="23">
        <f t="shared" si="60"/>
        <v>266.86553632661418</v>
      </c>
      <c r="L59" s="23">
        <f t="shared" si="60"/>
        <v>0.37023324694557574</v>
      </c>
      <c r="M59" s="23">
        <f t="shared" si="60"/>
        <v>9.0881928190827146E-2</v>
      </c>
      <c r="N59" s="23">
        <f t="shared" si="50"/>
        <v>7.2969863446396638E-2</v>
      </c>
    </row>
    <row r="60" spans="1:14" x14ac:dyDescent="0.25">
      <c r="A60" s="22" t="s">
        <v>301</v>
      </c>
      <c r="B60" s="2">
        <v>1.9000000000000001E-8</v>
      </c>
      <c r="C60" s="23">
        <f>IFERROR(C12/$B60,0)</f>
        <v>0</v>
      </c>
      <c r="D60" s="23">
        <f>IFERROR(D12/$B60,0)</f>
        <v>0</v>
      </c>
      <c r="E60" s="23">
        <f>IFERROR(E12/$B60,0)</f>
        <v>940610457.04562736</v>
      </c>
      <c r="F60" s="23">
        <f t="shared" si="32"/>
        <v>940610457.04562747</v>
      </c>
      <c r="G60" s="23">
        <f t="shared" ref="G60:M60" si="61">IFERROR(G12/$B60,0)</f>
        <v>940610457.04562736</v>
      </c>
      <c r="H60" s="23">
        <f t="shared" si="61"/>
        <v>4157954581.0103221</v>
      </c>
      <c r="I60" s="23">
        <f t="shared" si="61"/>
        <v>1490435893.2896898</v>
      </c>
      <c r="J60" s="23">
        <f t="shared" si="61"/>
        <v>1004951888.9608009</v>
      </c>
      <c r="K60" s="23">
        <f t="shared" si="61"/>
        <v>3308717882.3963819</v>
      </c>
      <c r="L60" s="23">
        <f t="shared" si="61"/>
        <v>0</v>
      </c>
      <c r="M60" s="23">
        <f t="shared" si="61"/>
        <v>221956.99993594666</v>
      </c>
      <c r="N60" s="23">
        <f t="shared" si="50"/>
        <v>221956.99993594666</v>
      </c>
    </row>
    <row r="61" spans="1:14" x14ac:dyDescent="0.25">
      <c r="A61" s="22" t="s">
        <v>302</v>
      </c>
      <c r="B61" s="2">
        <v>1</v>
      </c>
      <c r="C61" s="23">
        <f>IFERROR(C18/$B61,0)</f>
        <v>17.869108778199685</v>
      </c>
      <c r="D61" s="23">
        <f>IFERROR(D18/$B61,0)</f>
        <v>15700.444370309931</v>
      </c>
      <c r="E61" s="23">
        <f>IFERROR(E18/$B61,0)</f>
        <v>194102.13140093876</v>
      </c>
      <c r="F61" s="23">
        <f t="shared" si="32"/>
        <v>17.847153425571939</v>
      </c>
      <c r="G61" s="23">
        <f t="shared" ref="G61:M61" si="62">IFERROR(G18/$B61,0)</f>
        <v>194102.13140093876</v>
      </c>
      <c r="H61" s="23">
        <f t="shared" si="62"/>
        <v>1000321.5645577392</v>
      </c>
      <c r="I61" s="23">
        <f t="shared" si="62"/>
        <v>348921.6885897828</v>
      </c>
      <c r="J61" s="23">
        <f t="shared" si="62"/>
        <v>222041.07455713453</v>
      </c>
      <c r="K61" s="23">
        <f t="shared" si="62"/>
        <v>1015941.4669266982</v>
      </c>
      <c r="L61" s="23">
        <f t="shared" si="62"/>
        <v>1.1550011550011551E-2</v>
      </c>
      <c r="M61" s="23">
        <f t="shared" si="62"/>
        <v>52.691095445468328</v>
      </c>
      <c r="N61" s="23">
        <f t="shared" si="50"/>
        <v>1.1547480315276583E-2</v>
      </c>
    </row>
    <row r="62" spans="1:14" x14ac:dyDescent="0.25">
      <c r="A62" s="22" t="s">
        <v>303</v>
      </c>
      <c r="B62" s="2">
        <v>1.339E-6</v>
      </c>
      <c r="C62" s="23">
        <f>IFERROR(C27/$B62,0)</f>
        <v>0</v>
      </c>
      <c r="D62" s="23">
        <f>IFERROR(D27/$B62,0)</f>
        <v>0</v>
      </c>
      <c r="E62" s="23">
        <f>IFERROR(E27/$B62,0)</f>
        <v>640030349.99370563</v>
      </c>
      <c r="F62" s="23">
        <f t="shared" ref="F62" si="63">IFERROR(SUM(C62:E62),0)</f>
        <v>640030349.99370563</v>
      </c>
      <c r="G62" s="23">
        <f t="shared" ref="G62:M62" si="64">IFERROR(G27/$B62,0)</f>
        <v>640030349.99370563</v>
      </c>
      <c r="H62" s="23">
        <f t="shared" si="64"/>
        <v>1078277732.5017109</v>
      </c>
      <c r="I62" s="23">
        <f t="shared" si="64"/>
        <v>773464239.21500814</v>
      </c>
      <c r="J62" s="23">
        <f t="shared" si="64"/>
        <v>656342967.60973716</v>
      </c>
      <c r="K62" s="23">
        <f t="shared" si="64"/>
        <v>114305626.6390409</v>
      </c>
      <c r="L62" s="23">
        <f t="shared" si="64"/>
        <v>0</v>
      </c>
      <c r="M62" s="23">
        <f t="shared" si="64"/>
        <v>44108.892634326912</v>
      </c>
      <c r="N62" s="23">
        <f t="shared" si="50"/>
        <v>44108.892634326912</v>
      </c>
    </row>
    <row r="63" spans="1:14" x14ac:dyDescent="0.25">
      <c r="A63" s="19" t="s">
        <v>23</v>
      </c>
      <c r="B63" s="19" t="s">
        <v>274</v>
      </c>
      <c r="C63" s="20">
        <f>1/SUM(1/C66,1/C68,1/C72,1/C73,1/C75)</f>
        <v>11.33469489939249</v>
      </c>
      <c r="D63" s="20">
        <f>1/SUM(1/D64,1/D65,1/D66,1/D68,1/D72,1/D73,1/D75)</f>
        <v>6752.0641023845374</v>
      </c>
      <c r="E63" s="20">
        <f>1/SUM(1/E64,1/E65,1/E66,1/E67,1/E68,1/E69,1/E70,1/E71,1/E72,1/E73,1/E74,1/E75,1/E76)</f>
        <v>1.0523599764255673</v>
      </c>
      <c r="F63" s="21">
        <f>1/SUM(1/F64,1/F65,1/F66,1/F67,1/F68,1/F69,1/F70,1/F71,1/F72,1/F73,1/F74,1/F75,1/F76)</f>
        <v>0.96281791475074241</v>
      </c>
      <c r="G63" s="20">
        <f t="shared" ref="G63:N63" si="65">1/SUM(1/G64,1/G65,1/G66,1/G67,1/G68,1/G69,1/G70,1/G71,1/G72,1/G73,1/G74,1/G75,1/G76)</f>
        <v>1.0523599764255673</v>
      </c>
      <c r="H63" s="20">
        <f t="shared" si="65"/>
        <v>5.7189222485661446</v>
      </c>
      <c r="I63" s="20">
        <f t="shared" si="65"/>
        <v>1.9882476019128659</v>
      </c>
      <c r="J63" s="20">
        <f t="shared" si="65"/>
        <v>1.2430451167215648</v>
      </c>
      <c r="K63" s="20">
        <f t="shared" si="65"/>
        <v>5.5059867532790436</v>
      </c>
      <c r="L63" s="20">
        <f>1/SUM(1/L64,1/L65,1/L66,1/L68,1/L72,1/L73,1/L75)</f>
        <v>4.9671472048545776E-3</v>
      </c>
      <c r="M63" s="20">
        <f t="shared" si="65"/>
        <v>2.8403308911786548E-4</v>
      </c>
      <c r="N63" s="21">
        <f t="shared" si="65"/>
        <v>2.6866991527932106E-4</v>
      </c>
    </row>
    <row r="64" spans="1:14" x14ac:dyDescent="0.25">
      <c r="A64" s="22" t="s">
        <v>291</v>
      </c>
      <c r="B64" s="2">
        <v>1</v>
      </c>
      <c r="C64" s="23">
        <f>IFERROR(C25/$B50,0)</f>
        <v>0</v>
      </c>
      <c r="D64" s="23">
        <f>IFERROR(D25/$B50,0)</f>
        <v>41506701.483402565</v>
      </c>
      <c r="E64" s="23">
        <f>IFERROR(E25/$B50,0)</f>
        <v>5142.0038318494308</v>
      </c>
      <c r="F64" s="23">
        <f t="shared" ref="F64:F76" si="66">IF(AND(C64&lt;&gt;0,D64&lt;&gt;0,E64&lt;&gt;0),1/((1/C64)+(1/D64)+(1/E64)),IF(AND(C64&lt;&gt;0,D64&lt;&gt;0,E64=0), 1/((1/C64)+(1/D64)),IF(AND(C64&lt;&gt;0,D64=0,E64&lt;&gt;0),1/((1/C64)+(1/E64)),IF(AND(C64=0,D64&lt;&gt;0,E64&lt;&gt;0),1/((1/D64)+(1/E64)),IF(AND(C64&lt;&gt;0,D64=0,E64=0),1/((1/C64)),IF(AND(C64=0,D64&lt;&gt;0,E64=0),1/((1/D64)),IF(AND(C64=0,D64=0,E64&lt;&gt;0),1/((1/E64)),IF(AND(C64=0,D64=0,E64=0),0))))))))</f>
        <v>5141.3669002851912</v>
      </c>
      <c r="G64" s="23">
        <f t="shared" ref="G64:M64" si="67">IFERROR(G25/$B50,0)</f>
        <v>5142.0038318494308</v>
      </c>
      <c r="H64" s="23">
        <f t="shared" si="67"/>
        <v>24838.493086052338</v>
      </c>
      <c r="I64" s="23">
        <f t="shared" si="67"/>
        <v>8710.0807850049787</v>
      </c>
      <c r="J64" s="23">
        <f t="shared" si="67"/>
        <v>5636.4272772195682</v>
      </c>
      <c r="K64" s="23">
        <f t="shared" si="67"/>
        <v>25180.054637269241</v>
      </c>
      <c r="L64" s="23">
        <f t="shared" si="67"/>
        <v>30.534351145038173</v>
      </c>
      <c r="M64" s="23">
        <f t="shared" si="67"/>
        <v>1.3553489868921043</v>
      </c>
      <c r="N64" s="23">
        <f t="shared" ref="N64:N76" si="68">IFERROR(IF(AND(L64&lt;&gt;0,M64&lt;&gt;0),1/((1/L64)+(1/M64)),IF(AND(L64&lt;&gt;0,M64=0),1/((1/L64)),IF(AND(L64=0,M64&lt;&gt;0),1/((1/M64)),IF(AND(L64=0,M64=0),0)))),0)</f>
        <v>1.2977450938272665</v>
      </c>
    </row>
    <row r="65" spans="1:14" x14ac:dyDescent="0.25">
      <c r="A65" s="22" t="s">
        <v>292</v>
      </c>
      <c r="B65" s="2">
        <v>1</v>
      </c>
      <c r="C65" s="23">
        <f>IFERROR(C21/$B51,0)</f>
        <v>0</v>
      </c>
      <c r="D65" s="23">
        <f>IFERROR(D21/$B51,0)</f>
        <v>35678332.639932655</v>
      </c>
      <c r="E65" s="23">
        <f>IFERROR(E21/$B51,0)</f>
        <v>1318462520.9870336</v>
      </c>
      <c r="F65" s="23">
        <f t="shared" si="66"/>
        <v>34738294.964711353</v>
      </c>
      <c r="G65" s="23">
        <f t="shared" ref="G65:M65" si="69">IFERROR(G21/$B51,0)</f>
        <v>1318462520.9870336</v>
      </c>
      <c r="H65" s="23">
        <f t="shared" si="69"/>
        <v>2526674296.6846342</v>
      </c>
      <c r="I65" s="23">
        <f t="shared" si="69"/>
        <v>1350664600.9927075</v>
      </c>
      <c r="J65" s="23">
        <f t="shared" si="69"/>
        <v>1186616268.8883302</v>
      </c>
      <c r="K65" s="23">
        <f t="shared" si="69"/>
        <v>1408568469.9344597</v>
      </c>
      <c r="L65" s="23">
        <f t="shared" si="69"/>
        <v>26.246719160104991</v>
      </c>
      <c r="M65" s="23">
        <f t="shared" si="69"/>
        <v>8949.4417836768716</v>
      </c>
      <c r="N65" s="23">
        <f t="shared" si="68"/>
        <v>26.169968472238352</v>
      </c>
    </row>
    <row r="66" spans="1:14" x14ac:dyDescent="0.25">
      <c r="A66" s="22" t="s">
        <v>293</v>
      </c>
      <c r="B66" s="2">
        <v>0.99980000000000002</v>
      </c>
      <c r="C66" s="23">
        <f>IFERROR(C17/$B52,0)</f>
        <v>155582.35115815696</v>
      </c>
      <c r="D66" s="23">
        <f>IFERROR(D17/$B52,0)</f>
        <v>5835263.5058403686</v>
      </c>
      <c r="E66" s="23">
        <f>IFERROR(E17/$B52,0)</f>
        <v>8.7118231496349061</v>
      </c>
      <c r="F66" s="23">
        <f t="shared" si="66"/>
        <v>8.7113223540654143</v>
      </c>
      <c r="G66" s="23">
        <f t="shared" ref="G66:M66" si="70">IFERROR(G17/$B52,0)</f>
        <v>8.7118231496349061</v>
      </c>
      <c r="H66" s="23">
        <f t="shared" si="70"/>
        <v>39.087046531361949</v>
      </c>
      <c r="I66" s="23">
        <f t="shared" si="70"/>
        <v>13.860654798355299</v>
      </c>
      <c r="J66" s="23">
        <f t="shared" si="70"/>
        <v>9.3212352618510206</v>
      </c>
      <c r="K66" s="23">
        <f t="shared" si="70"/>
        <v>38.554955127091908</v>
      </c>
      <c r="L66" s="23">
        <f t="shared" si="70"/>
        <v>4.2927040343691063</v>
      </c>
      <c r="M66" s="23">
        <f t="shared" si="70"/>
        <v>2.1128133260195649E-3</v>
      </c>
      <c r="N66" s="23">
        <f t="shared" si="68"/>
        <v>2.1117739382391521E-3</v>
      </c>
    </row>
    <row r="67" spans="1:14" x14ac:dyDescent="0.25">
      <c r="A67" s="22" t="s">
        <v>294</v>
      </c>
      <c r="B67" s="2">
        <v>2.0000000000000001E-4</v>
      </c>
      <c r="C67" s="23">
        <f>IFERROR(C5/$B53,0)</f>
        <v>0</v>
      </c>
      <c r="D67" s="23">
        <f>IFERROR(D5/$B53,0)</f>
        <v>0</v>
      </c>
      <c r="E67" s="23">
        <f>IFERROR(E5/$B53,0)</f>
        <v>1092819606.3214674</v>
      </c>
      <c r="F67" s="23">
        <f t="shared" si="66"/>
        <v>1092819606.3214674</v>
      </c>
      <c r="G67" s="23">
        <f t="shared" ref="G67:M67" si="71">IFERROR(G5/$B53,0)</f>
        <v>1092819606.3214674</v>
      </c>
      <c r="H67" s="23">
        <f t="shared" si="71"/>
        <v>1734285316.067559</v>
      </c>
      <c r="I67" s="23">
        <f t="shared" si="71"/>
        <v>1236684465.8878379</v>
      </c>
      <c r="J67" s="23">
        <f t="shared" si="71"/>
        <v>1024804959.494467</v>
      </c>
      <c r="K67" s="23">
        <f t="shared" si="71"/>
        <v>374679213.0025664</v>
      </c>
      <c r="L67" s="23">
        <f t="shared" si="71"/>
        <v>0</v>
      </c>
      <c r="M67" s="23">
        <f t="shared" si="71"/>
        <v>119630.2932307827</v>
      </c>
      <c r="N67" s="23">
        <f t="shared" si="68"/>
        <v>119630.2932307827</v>
      </c>
    </row>
    <row r="68" spans="1:14" x14ac:dyDescent="0.25">
      <c r="A68" s="22" t="s">
        <v>295</v>
      </c>
      <c r="B68" s="2">
        <v>0.99999979999999999</v>
      </c>
      <c r="C68" s="23">
        <f>IFERROR(C9/$B54,0)</f>
        <v>193050.2316602394</v>
      </c>
      <c r="D68" s="23">
        <f>IFERROR(D9/$B54,0)</f>
        <v>7428113.3631168455</v>
      </c>
      <c r="E68" s="23">
        <f>IFERROR(E9/$B54,0)</f>
        <v>1.1987495993221797</v>
      </c>
      <c r="F68" s="23">
        <f t="shared" si="66"/>
        <v>1.1987419622548883</v>
      </c>
      <c r="G68" s="23">
        <f t="shared" ref="G68:M68" si="72">IFERROR(G9/$B54,0)</f>
        <v>1.1987495993221797</v>
      </c>
      <c r="H68" s="23">
        <f t="shared" si="72"/>
        <v>6.7223458035383707</v>
      </c>
      <c r="I68" s="23">
        <f t="shared" si="72"/>
        <v>2.3261450558275629</v>
      </c>
      <c r="J68" s="23">
        <f t="shared" si="72"/>
        <v>1.436736652128789</v>
      </c>
      <c r="K68" s="23">
        <f t="shared" si="72"/>
        <v>6.5964663369440837</v>
      </c>
      <c r="L68" s="23">
        <f t="shared" si="72"/>
        <v>5.4644819672133336</v>
      </c>
      <c r="M68" s="23">
        <f t="shared" si="72"/>
        <v>3.2978259019327482E-4</v>
      </c>
      <c r="N68" s="23">
        <f t="shared" si="68"/>
        <v>3.2976268894840602E-4</v>
      </c>
    </row>
    <row r="69" spans="1:14" x14ac:dyDescent="0.25">
      <c r="A69" s="22" t="s">
        <v>296</v>
      </c>
      <c r="B69" s="2">
        <v>1.9999999999999999E-7</v>
      </c>
      <c r="C69" s="23">
        <f>IFERROR(C24/$B55,0)</f>
        <v>0</v>
      </c>
      <c r="D69" s="23">
        <f>IFERROR(D24/$B55,0)</f>
        <v>0</v>
      </c>
      <c r="E69" s="23">
        <f>IFERROR(E24/$B55,0)</f>
        <v>12855009579.623577</v>
      </c>
      <c r="F69" s="23">
        <f t="shared" si="66"/>
        <v>12855009579.623577</v>
      </c>
      <c r="G69" s="23">
        <f t="shared" ref="G69:M69" si="73">IFERROR(G24/$B55,0)</f>
        <v>12855009579.623577</v>
      </c>
      <c r="H69" s="23">
        <f t="shared" si="73"/>
        <v>63854949545.842606</v>
      </c>
      <c r="I69" s="23">
        <f t="shared" si="73"/>
        <v>22373604459.192184</v>
      </c>
      <c r="J69" s="23">
        <f t="shared" si="73"/>
        <v>14367363647.814587</v>
      </c>
      <c r="K69" s="23">
        <f t="shared" si="73"/>
        <v>64689090642.708275</v>
      </c>
      <c r="L69" s="23">
        <f t="shared" si="73"/>
        <v>0</v>
      </c>
      <c r="M69" s="23">
        <f t="shared" si="73"/>
        <v>3448167.2754755006</v>
      </c>
      <c r="N69" s="23">
        <f t="shared" si="68"/>
        <v>3448167.2754755002</v>
      </c>
    </row>
    <row r="70" spans="1:14" x14ac:dyDescent="0.25">
      <c r="A70" s="22" t="s">
        <v>297</v>
      </c>
      <c r="B70" s="2">
        <v>0.99979000004200003</v>
      </c>
      <c r="C70" s="23">
        <f>IFERROR(C20/$B56,0)</f>
        <v>0</v>
      </c>
      <c r="D70" s="23">
        <f>IFERROR(D20/$B56,0)</f>
        <v>0</v>
      </c>
      <c r="E70" s="23">
        <f>IFERROR(E20/$B56,0)</f>
        <v>22813.679464368841</v>
      </c>
      <c r="F70" s="23">
        <f t="shared" si="66"/>
        <v>22813.679464368841</v>
      </c>
      <c r="G70" s="23">
        <f t="shared" ref="G70:M70" si="74">IFERROR(G20/$B56,0)</f>
        <v>22813.679464368841</v>
      </c>
      <c r="H70" s="23">
        <f t="shared" si="74"/>
        <v>117262.31244685584</v>
      </c>
      <c r="I70" s="23">
        <f t="shared" si="74"/>
        <v>41000.808547851695</v>
      </c>
      <c r="J70" s="23">
        <f t="shared" si="74"/>
        <v>25942.989479392883</v>
      </c>
      <c r="K70" s="23">
        <f t="shared" si="74"/>
        <v>119046.35074599036</v>
      </c>
      <c r="L70" s="23">
        <f t="shared" si="74"/>
        <v>0</v>
      </c>
      <c r="M70" s="23">
        <f t="shared" si="74"/>
        <v>6.1717006550976761</v>
      </c>
      <c r="N70" s="23">
        <f t="shared" si="68"/>
        <v>6.1717006550976761</v>
      </c>
    </row>
    <row r="71" spans="1:14" x14ac:dyDescent="0.25">
      <c r="A71" s="22" t="s">
        <v>298</v>
      </c>
      <c r="B71" s="2">
        <v>2.0999995799999999E-4</v>
      </c>
      <c r="C71" s="23">
        <f>IFERROR(C29/$B57,0)</f>
        <v>0</v>
      </c>
      <c r="D71" s="23">
        <f>IFERROR(D29/$B57,0)</f>
        <v>0</v>
      </c>
      <c r="E71" s="23">
        <f>IFERROR(E29/$B57,0)</f>
        <v>3108.4343730435139</v>
      </c>
      <c r="F71" s="23">
        <f t="shared" si="66"/>
        <v>3108.4343730435139</v>
      </c>
      <c r="G71" s="23">
        <f t="shared" ref="G71:M71" si="75">IFERROR(G29/$B57,0)</f>
        <v>3108.4343730435139</v>
      </c>
      <c r="H71" s="23">
        <f t="shared" si="75"/>
        <v>17020.573579226075</v>
      </c>
      <c r="I71" s="23">
        <f t="shared" si="75"/>
        <v>5926.4842186689502</v>
      </c>
      <c r="J71" s="23">
        <f t="shared" si="75"/>
        <v>3687.4162047464674</v>
      </c>
      <c r="K71" s="23">
        <f t="shared" si="75"/>
        <v>16895.711036184341</v>
      </c>
      <c r="L71" s="23">
        <f t="shared" si="75"/>
        <v>0</v>
      </c>
      <c r="M71" s="23">
        <f t="shared" si="75"/>
        <v>0.84587092939184128</v>
      </c>
      <c r="N71" s="23">
        <f t="shared" si="68"/>
        <v>0.84587092939184116</v>
      </c>
    </row>
    <row r="72" spans="1:14" x14ac:dyDescent="0.25">
      <c r="A72" s="22" t="s">
        <v>299</v>
      </c>
      <c r="B72" s="2">
        <v>1</v>
      </c>
      <c r="C72" s="23">
        <f>IFERROR(C16/$B58,0)</f>
        <v>31.065548306927614</v>
      </c>
      <c r="D72" s="23">
        <f>IFERROR(D16/$B58,0)</f>
        <v>12185.419511285321</v>
      </c>
      <c r="E72" s="23">
        <f>IFERROR(E16/$B58,0)</f>
        <v>5233.8253288467422</v>
      </c>
      <c r="F72" s="23">
        <f t="shared" si="66"/>
        <v>30.8041767985512</v>
      </c>
      <c r="G72" s="23">
        <f t="shared" ref="G72:M72" si="76">IFERROR(G16/$B58,0)</f>
        <v>5233.8253288467422</v>
      </c>
      <c r="H72" s="23">
        <f t="shared" si="76"/>
        <v>8232.9836633544255</v>
      </c>
      <c r="I72" s="23">
        <f t="shared" si="76"/>
        <v>5328.9857893712287</v>
      </c>
      <c r="J72" s="23">
        <f t="shared" si="76"/>
        <v>5233.8253288467422</v>
      </c>
      <c r="K72" s="23">
        <f t="shared" si="76"/>
        <v>4316.5807949604414</v>
      </c>
      <c r="L72" s="23">
        <f t="shared" si="76"/>
        <v>8.9641880686656805E-3</v>
      </c>
      <c r="M72" s="23">
        <f t="shared" si="76"/>
        <v>0.49782457480325704</v>
      </c>
      <c r="N72" s="23">
        <f t="shared" si="68"/>
        <v>8.8056275921566222E-3</v>
      </c>
    </row>
    <row r="73" spans="1:14" x14ac:dyDescent="0.25">
      <c r="A73" s="22" t="s">
        <v>300</v>
      </c>
      <c r="B73" s="2">
        <v>1</v>
      </c>
      <c r="C73" s="23">
        <f>IFERROR(C7/$B59,0)</f>
        <v>16505.054672993603</v>
      </c>
      <c r="D73" s="23">
        <f>IFERROR(D7/$B59,0)</f>
        <v>503274.5181715787</v>
      </c>
      <c r="E73" s="23">
        <f>IFERROR(E7/$B59,0)</f>
        <v>2000.6431291154784</v>
      </c>
      <c r="F73" s="23">
        <f t="shared" si="66"/>
        <v>1778.0503914498422</v>
      </c>
      <c r="G73" s="23">
        <f t="shared" ref="G73:M73" si="77">IFERROR(G7/$B59,0)</f>
        <v>2000.6431291154784</v>
      </c>
      <c r="H73" s="23">
        <f t="shared" si="77"/>
        <v>3489.2168858978275</v>
      </c>
      <c r="I73" s="23">
        <f t="shared" si="77"/>
        <v>2412.2980939540544</v>
      </c>
      <c r="J73" s="23">
        <f t="shared" si="77"/>
        <v>2042.4684210133628</v>
      </c>
      <c r="K73" s="23">
        <f t="shared" si="77"/>
        <v>266.86553632661418</v>
      </c>
      <c r="L73" s="23">
        <f t="shared" si="77"/>
        <v>0.37023324694557574</v>
      </c>
      <c r="M73" s="23">
        <f t="shared" si="77"/>
        <v>9.0881928190827146E-2</v>
      </c>
      <c r="N73" s="23">
        <f t="shared" si="68"/>
        <v>7.2969863446396638E-2</v>
      </c>
    </row>
    <row r="74" spans="1:14" x14ac:dyDescent="0.25">
      <c r="A74" s="22" t="s">
        <v>301</v>
      </c>
      <c r="B74" s="2">
        <v>1.9000000000000001E-8</v>
      </c>
      <c r="C74" s="23">
        <f>IFERROR(C12/$B60,0)</f>
        <v>0</v>
      </c>
      <c r="D74" s="23">
        <f>IFERROR(D12/$B60,0)</f>
        <v>0</v>
      </c>
      <c r="E74" s="23">
        <f>IFERROR(E12/$B60,0)</f>
        <v>940610457.04562736</v>
      </c>
      <c r="F74" s="23">
        <f t="shared" si="66"/>
        <v>940610457.04562747</v>
      </c>
      <c r="G74" s="23">
        <f t="shared" ref="G74:M74" si="78">IFERROR(G12/$B60,0)</f>
        <v>940610457.04562736</v>
      </c>
      <c r="H74" s="23">
        <f t="shared" si="78"/>
        <v>4157954581.0103221</v>
      </c>
      <c r="I74" s="23">
        <f t="shared" si="78"/>
        <v>1490435893.2896898</v>
      </c>
      <c r="J74" s="23">
        <f t="shared" si="78"/>
        <v>1004951888.9608009</v>
      </c>
      <c r="K74" s="23">
        <f t="shared" si="78"/>
        <v>3308717882.3963819</v>
      </c>
      <c r="L74" s="23">
        <f t="shared" si="78"/>
        <v>0</v>
      </c>
      <c r="M74" s="23">
        <f t="shared" si="78"/>
        <v>221956.99993594666</v>
      </c>
      <c r="N74" s="23">
        <f t="shared" si="68"/>
        <v>221956.99993594666</v>
      </c>
    </row>
    <row r="75" spans="1:14" x14ac:dyDescent="0.25">
      <c r="A75" s="22" t="s">
        <v>302</v>
      </c>
      <c r="B75" s="2">
        <v>1</v>
      </c>
      <c r="C75" s="23">
        <f>IFERROR(C18/$B61,0)</f>
        <v>17.869108778199685</v>
      </c>
      <c r="D75" s="23">
        <f>IFERROR(D18/$B61,0)</f>
        <v>15700.444370309931</v>
      </c>
      <c r="E75" s="23">
        <f>IFERROR(E18/$B61,0)</f>
        <v>194102.13140093876</v>
      </c>
      <c r="F75" s="23">
        <f t="shared" si="66"/>
        <v>17.847153425571939</v>
      </c>
      <c r="G75" s="23">
        <f t="shared" ref="G75:M75" si="79">IFERROR(G18/$B61,0)</f>
        <v>194102.13140093876</v>
      </c>
      <c r="H75" s="23">
        <f t="shared" si="79"/>
        <v>1000321.5645577392</v>
      </c>
      <c r="I75" s="23">
        <f t="shared" si="79"/>
        <v>348921.6885897828</v>
      </c>
      <c r="J75" s="23">
        <f t="shared" si="79"/>
        <v>222041.07455713453</v>
      </c>
      <c r="K75" s="23">
        <f t="shared" si="79"/>
        <v>1015941.4669266982</v>
      </c>
      <c r="L75" s="23">
        <f t="shared" si="79"/>
        <v>1.1550011550011551E-2</v>
      </c>
      <c r="M75" s="23">
        <f t="shared" si="79"/>
        <v>52.691095445468328</v>
      </c>
      <c r="N75" s="23">
        <f t="shared" si="68"/>
        <v>1.1547480315276583E-2</v>
      </c>
    </row>
    <row r="76" spans="1:14" x14ac:dyDescent="0.25">
      <c r="A76" s="22" t="s">
        <v>303</v>
      </c>
      <c r="B76" s="2">
        <v>1.339E-6</v>
      </c>
      <c r="C76" s="23">
        <f>IFERROR(C27/$B62,0)</f>
        <v>0</v>
      </c>
      <c r="D76" s="23">
        <f>IFERROR(D27/$B62,0)</f>
        <v>0</v>
      </c>
      <c r="E76" s="23">
        <f>IFERROR(E27/$B62,0)</f>
        <v>640030349.99370563</v>
      </c>
      <c r="F76" s="23">
        <f t="shared" si="66"/>
        <v>640030349.99370563</v>
      </c>
      <c r="G76" s="23">
        <f t="shared" ref="G76:M76" si="80">IFERROR(G27/$B62,0)</f>
        <v>640030349.99370563</v>
      </c>
      <c r="H76" s="23">
        <f t="shared" si="80"/>
        <v>1078277732.5017109</v>
      </c>
      <c r="I76" s="23">
        <f t="shared" si="80"/>
        <v>773464239.21500814</v>
      </c>
      <c r="J76" s="23">
        <f t="shared" si="80"/>
        <v>656342967.60973716</v>
      </c>
      <c r="K76" s="23">
        <f t="shared" si="80"/>
        <v>114305626.6390409</v>
      </c>
      <c r="L76" s="23">
        <f t="shared" si="80"/>
        <v>0</v>
      </c>
      <c r="M76" s="23">
        <f t="shared" si="80"/>
        <v>44108.892634326912</v>
      </c>
      <c r="N76" s="23">
        <f t="shared" si="68"/>
        <v>44108.892634326912</v>
      </c>
    </row>
  </sheetData>
  <sheetProtection algorithmName="SHA-512" hashValue="jgiUUGe2E1yBjy0Akz5NqqmD+KRQSeK/5WhWymZE/8DFAJlGYpNVeIq/dPscWy+Y2/aeYHkPXrbQQJIx06SeTA==" saltValue="QQEIUsXBNCS4PJ1xo78rBQ==" spinCount="100000" sheet="1" objects="1" scenarios="1" formatColumns="0" formatRows="0" autoFilter="0"/>
  <autoFilter ref="A1:N76" xr:uid="{00000000-0009-0000-0000-00000500000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9" tint="-0.499984740745262"/>
  </sheetPr>
  <dimension ref="A1:N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9" width="8.5703125" style="2" bestFit="1" customWidth="1"/>
    <col min="20" max="22" width="9.140625" style="2"/>
    <col min="23" max="25" width="8.5703125" style="2" bestFit="1" customWidth="1"/>
    <col min="26" max="16384" width="9.140625" style="2"/>
  </cols>
  <sheetData>
    <row r="1" spans="1:14" x14ac:dyDescent="0.25">
      <c r="A1" s="16" t="s">
        <v>39</v>
      </c>
      <c r="B1" s="16" t="s">
        <v>260</v>
      </c>
      <c r="C1" s="1" t="s">
        <v>397</v>
      </c>
      <c r="D1" s="1" t="s">
        <v>398</v>
      </c>
      <c r="E1" s="1" t="s">
        <v>399</v>
      </c>
      <c r="F1" s="1" t="s">
        <v>400</v>
      </c>
      <c r="G1" s="1" t="s">
        <v>401</v>
      </c>
      <c r="H1" s="1" t="s">
        <v>402</v>
      </c>
      <c r="I1" s="1" t="s">
        <v>403</v>
      </c>
      <c r="J1" s="1" t="s">
        <v>404</v>
      </c>
      <c r="K1" s="1" t="s">
        <v>405</v>
      </c>
      <c r="L1" s="1" t="s">
        <v>406</v>
      </c>
      <c r="M1" s="1" t="s">
        <v>407</v>
      </c>
      <c r="N1" s="1" t="s">
        <v>408</v>
      </c>
    </row>
    <row r="2" spans="1:14" ht="15" customHeight="1" x14ac:dyDescent="0.25">
      <c r="A2" s="17" t="s">
        <v>0</v>
      </c>
      <c r="B2" s="2" t="s">
        <v>274</v>
      </c>
      <c r="C2" s="1">
        <f>IFERROR((DL/(RadSpec!L2*EF_ow*ED_out*IRS_ow*(1/1000)))*1,".")</f>
        <v>311.19202103658068</v>
      </c>
      <c r="D2" s="1">
        <f>IFERROR(IF(A2="H-3",(DL/(RadSpec!K2*EF_ow*ED_out*ET_ow_o*(1/24)*IRA_ow*(1/17)*1000))*1,(DL/(RadSpec!K2*EF_ow*ED_out*ET_ow_o*(1/24)*IRA_ow*(1/PEF_wind)*1000))*1),".")</f>
        <v>8893.4979003934241</v>
      </c>
      <c r="E2" s="1">
        <f>IFERROR((DL/(RadSpec!J2*EF_ow*(1/365)*ED_out*RadSpec!T2*ET_ow_o*(1/24)*RadSpec!Y2))*1,".")</f>
        <v>92.059432560790768</v>
      </c>
      <c r="F2" s="1">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70.479913590719121</v>
      </c>
      <c r="G2" s="1">
        <f>IFERROR((DL/(RadSpec!J2*EF_ow*(1/365)*ED_out*RadSpec!T2*ET_ow_o*(1/24)*RadSpec!Y2))*1,".")</f>
        <v>92.059432560790768</v>
      </c>
      <c r="H2" s="1">
        <f>IFERROR((DL/(RadSpec!P2*EF_ow*(1/365)*ED_out*RadSpec!U2*ET_ow_o*(1/24)*RadSpec!Z2)*1),".")</f>
        <v>333.58283501541337</v>
      </c>
      <c r="I2" s="1">
        <f>IFERROR((DL/(RadSpec!Q2*EF_ow*(1/365)*ED_out*RadSpec!V2*ET_ow_o*(1/24)*RadSpec!Z2))*1,".")</f>
        <v>127.70989909168522</v>
      </c>
      <c r="J2" s="1">
        <f>IFERROR((DL/(RadSpec!R2*EF_ow*(1/365)*ED_out*RadSpec!W2*ET_ow_o*(1/24)*RadSpec!AA2))*1,".")</f>
        <v>94.737525144377415</v>
      </c>
      <c r="K2" s="1">
        <f>IFERROR((DL/(RadSpec!N2*EF_ow*(1/365)*ED_out*RadSpec!S2*ET_ow_o*(1/24)*RadSpec!X2))*1,".")</f>
        <v>315.38654293145316</v>
      </c>
      <c r="L2" s="1">
        <f>IFERROR(DL/(RadSpec!K2*EF_ow*ED_out*ET_ow_o*(1/24)*IRA_ow),".")</f>
        <v>6.5424902026209215E-3</v>
      </c>
      <c r="M2" s="1">
        <f>IFERROR(DL/(RadSpec!M2*EF_ow*(1/365)*ED_out*ET_ow_o*(1/24)*GSF_a),".")</f>
        <v>4.6029716280395379E-2</v>
      </c>
      <c r="N2" s="1">
        <f t="shared" ref="N2" si="1">IFERROR(IF(AND(ISNUMBER(L2),ISNUMBER(M2)),1/((1/L2)+(1/M2)),IF(AND(ISNUMBER(L2),NOT(ISNUMBER(M2))),1/((1/L2)),IF(AND(NOT(ISNUMBER(L2)),ISNUMBER(M2)),1/((1/M2)),IF(AND(NOT(ISNUMBER(L2)),NOT(ISNUMBER(M2))),".")))),".")</f>
        <v>5.7282923419087438E-3</v>
      </c>
    </row>
    <row r="3" spans="1:14" x14ac:dyDescent="0.25">
      <c r="A3" s="18" t="s">
        <v>1</v>
      </c>
      <c r="B3" s="2" t="s">
        <v>261</v>
      </c>
      <c r="C3" s="1">
        <f>IFERROR((DL/(RadSpec!L3*EF_ow*ED_out*IRS_ow*(1/1000)))*1,".")</f>
        <v>58.882411823588292</v>
      </c>
      <c r="D3" s="1">
        <f>IFERROR(IF(A3="H-3",(DL/(RadSpec!K3*EF_ow*ED_out*ET_ow_o*(1/24)*IRA_ow*(1/17)*1000))*1,(DL/(RadSpec!K3*EF_ow*ED_out*ET_ow_o*(1/24)*IRA_ow*(1/PEF_wind)*1000))*1),".")</f>
        <v>832.23558333956828</v>
      </c>
      <c r="E3" s="1">
        <f>IFERROR((DL/(RadSpec!J3*EF_ow*(1/365)*ED_out*RadSpec!T3*ET_ow_o*(1/24)*RadSpec!Y3))*1,".")</f>
        <v>130.91869052614965</v>
      </c>
      <c r="F3" s="1">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38.725300036565272</v>
      </c>
      <c r="G3" s="1">
        <f>IFERROR((DL/(RadSpec!J3*EF_ow*(1/365)*ED_out*RadSpec!T3*ET_ow_o*(1/24)*RadSpec!Y3))*1,".")</f>
        <v>130.91869052614965</v>
      </c>
      <c r="H3" s="1">
        <f>IFERROR((DL/(RadSpec!P3*EF_ow*(1/365)*ED_out*RadSpec!U3*ET_ow_o*(1/24)*RadSpec!Z3)*1),".")</f>
        <v>265.84509606840595</v>
      </c>
      <c r="I3" s="1">
        <f>IFERROR((DL/(RadSpec!Q3*EF_ow*(1/365)*ED_out*RadSpec!V3*ET_ow_o*(1/24)*RadSpec!Z3))*1,".")</f>
        <v>140.82605089029073</v>
      </c>
      <c r="J3" s="1">
        <f>IFERROR((DL/(RadSpec!R3*EF_ow*(1/365)*ED_out*RadSpec!W3*ET_ow_o*(1/24)*RadSpec!AA3))*1,".")</f>
        <v>130.91869052614965</v>
      </c>
      <c r="K3" s="1">
        <f>IFERROR((DL/(RadSpec!N3*EF_ow*(1/365)*ED_out*RadSpec!S3*ET_ow_o*(1/24)*RadSpec!X3))*1,".")</f>
        <v>190.96799847225606</v>
      </c>
      <c r="L3" s="1">
        <f>IFERROR(DL/(RadSpec!K3*EF_ow*ED_out*ET_ow_o*(1/24)*IRA_ow),".")</f>
        <v>6.122330281351689E-4</v>
      </c>
      <c r="M3" s="1">
        <f>IFERROR(DL/(RadSpec!M3*EF_ow*(1/365)*ED_out*ET_ow_o*(1/24)*GSF_a),".")</f>
        <v>3.8769076509975874E-2</v>
      </c>
      <c r="N3" s="1">
        <f>IFERROR(IF(AND(ISNUMBER(L3),ISNUMBER(M3)),1/((1/L3)+(1/M3)),IF(AND(ISNUMBER(L3),NOT(ISNUMBER(M3))),1/((1/L3)),IF(AND(NOT(ISNUMBER(L3)),ISNUMBER(M3)),1/((1/M3)),IF(AND(NOT(ISNUMBER(L3)),NOT(ISNUMBER(M3))),".")))),".")</f>
        <v>6.0271507951599414E-4</v>
      </c>
    </row>
    <row r="4" spans="1:14" ht="15" customHeight="1" x14ac:dyDescent="0.25">
      <c r="A4" s="17" t="s">
        <v>2</v>
      </c>
      <c r="B4" s="2" t="s">
        <v>274</v>
      </c>
      <c r="C4" s="1" t="str">
        <f>IFERROR((DL/(RadSpec!L4*EF_ow*ED_out*IRS_ow*(1/1000)))*1,".")</f>
        <v>.</v>
      </c>
      <c r="D4" s="1" t="str">
        <f>IFERROR(IF(A4="H-3",(DL/(RadSpec!K4*EF_ow*ED_out*ET_ow_o*(1/24)*IRA_ow*(1/17)*1000))*1,(DL/(RadSpec!K4*EF_ow*ED_out*ET_ow_o*(1/24)*IRA_ow*(1/PEF_wind)*1000))*1),".")</f>
        <v>.</v>
      </c>
      <c r="E4" s="1">
        <f>IFERROR((DL/(RadSpec!J4*EF_ow*(1/365)*ED_out*RadSpec!T4*ET_ow_o*(1/24)*RadSpec!Y4))*1,".")</f>
        <v>4102.8062070399665</v>
      </c>
      <c r="F4" s="1">
        <f t="shared" ref="F4:F5" si="2">(IF(AND(ISNUMBER(C4),ISNUMBER(D4),ISNUMBER(E4)),1/((1/C4)+(1/D4)+(1/E4)),IF(AND(ISNUMBER(C4),ISNUMBER(D4),NOT(ISNUMBER(E4))),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4102.8062070399665</v>
      </c>
      <c r="G4" s="1">
        <f>IFERROR((DL/(RadSpec!J4*EF_ow*(1/365)*ED_out*RadSpec!T4*ET_ow_o*(1/24)*RadSpec!Y4))*1,".")</f>
        <v>4102.8062070399665</v>
      </c>
      <c r="H4" s="1">
        <f>IFERROR((DL/(RadSpec!P4*EF_ow*(1/365)*ED_out*RadSpec!U4*ET_ow_o*(1/24)*RadSpec!Z4)*1),".")</f>
        <v>18092.235704655403</v>
      </c>
      <c r="I4" s="1">
        <f>IFERROR((DL/(RadSpec!Q4*EF_ow*(1/365)*ED_out*RadSpec!V4*ET_ow_o*(1/24)*RadSpec!Z4))*1,".")</f>
        <v>6480.8008494288024</v>
      </c>
      <c r="J4" s="1">
        <f>IFERROR((DL/(RadSpec!R4*EF_ow*(1/365)*ED_out*RadSpec!W4*ET_ow_o*(1/24)*RadSpec!AA4))*1,".")</f>
        <v>4385.9965344619168</v>
      </c>
      <c r="K4" s="1">
        <f>IFERROR((DL/(RadSpec!N4*EF_ow*(1/365)*ED_out*RadSpec!S4*ET_ow_o*(1/24)*RadSpec!X4))*1,".")</f>
        <v>18339.658003062472</v>
      </c>
      <c r="L4" s="1" t="str">
        <f>IFERROR(DL/(RadSpec!K4*EF_ow*ED_out*ET_ow_o*(1/24)*IRA_ow),".")</f>
        <v>.</v>
      </c>
      <c r="M4" s="1">
        <f>IFERROR(DL/(RadSpec!M4*EF_ow*(1/365)*ED_out*ET_ow_o*(1/24)*GSF_a),".")</f>
        <v>2.4578131523305453</v>
      </c>
      <c r="N4" s="1">
        <f t="shared" ref="N4:N5" si="3">IFERROR(IF(AND(ISNUMBER(L4),ISNUMBER(M4)),1/((1/L4)+(1/M4)),IF(AND(ISNUMBER(L4),NOT(ISNUMBER(M4))),1/((1/L4)),IF(AND(NOT(ISNUMBER(L4)),ISNUMBER(M4)),1/((1/M4)),IF(AND(NOT(ISNUMBER(L4)),NOT(ISNUMBER(M4))),".")))),".")</f>
        <v>2.4578131523305453</v>
      </c>
    </row>
    <row r="5" spans="1:14" ht="15" customHeight="1" x14ac:dyDescent="0.25">
      <c r="A5" s="17" t="s">
        <v>3</v>
      </c>
      <c r="B5" s="2" t="s">
        <v>274</v>
      </c>
      <c r="C5" s="1" t="str">
        <f>IFERROR((DL/(RadSpec!L5*EF_ow*ED_out*IRS_ow*(1/1000)))*1,".")</f>
        <v>.</v>
      </c>
      <c r="D5" s="1" t="str">
        <f>IFERROR(IF(A5="H-3",(DL/(RadSpec!K5*EF_ow*ED_out*ET_ow_o*(1/24)*IRA_ow*(1/17)*1000))*1,(DL/(RadSpec!K5*EF_ow*ED_out*ET_ow_o*(1/24)*IRA_ow*(1/PEF_wind)*1000))*1),".")</f>
        <v>.</v>
      </c>
      <c r="E5" s="1">
        <f>IFERROR((DL/(RadSpec!J5*EF_ow*(1/365)*ED_out*RadSpec!T5*ET_ow_o*(1/24)*RadSpec!Y5))*1,".")</f>
        <v>97139.520561908197</v>
      </c>
      <c r="F5" s="1">
        <f t="shared" si="2"/>
        <v>97139.520561908197</v>
      </c>
      <c r="G5" s="1">
        <f>IFERROR((DL/(RadSpec!J5*EF_ow*(1/365)*ED_out*RadSpec!T5*ET_ow_o*(1/24)*RadSpec!Y5))*1,".")</f>
        <v>97139.520561908197</v>
      </c>
      <c r="H5" s="1">
        <f>IFERROR((DL/(RadSpec!P5*EF_ow*(1/365)*ED_out*RadSpec!U5*ET_ow_o*(1/24)*RadSpec!Z5)*1),".")</f>
        <v>171287.43862395649</v>
      </c>
      <c r="I5" s="1">
        <f>IFERROR((DL/(RadSpec!Q5*EF_ow*(1/365)*ED_out*RadSpec!V5*ET_ow_o*(1/24)*RadSpec!Z5))*1,".")</f>
        <v>122141.67564324324</v>
      </c>
      <c r="J5" s="1">
        <f>IFERROR((DL/(RadSpec!R5*EF_ow*(1/365)*ED_out*RadSpec!W5*ET_ow_o*(1/24)*RadSpec!AA5))*1,".")</f>
        <v>101215.30464142885</v>
      </c>
      <c r="K5" s="1">
        <f>IFERROR((DL/(RadSpec!N5*EF_ow*(1/365)*ED_out*RadSpec!S5*ET_ow_o*(1/24)*RadSpec!X5))*1,".")</f>
        <v>37005.354370623842</v>
      </c>
      <c r="L5" s="1" t="str">
        <f>IFERROR(DL/(RadSpec!K5*EF_ow*ED_out*ET_ow_o*(1/24)*IRA_ow),".")</f>
        <v>.</v>
      </c>
      <c r="M5" s="1">
        <f>IFERROR(DL/(RadSpec!M5*EF_ow*(1/365)*ED_out*ET_ow_o*(1/24)*GSF_a),".")</f>
        <v>26.584509606840594</v>
      </c>
      <c r="N5" s="1">
        <f t="shared" si="3"/>
        <v>26.584509606840594</v>
      </c>
    </row>
    <row r="6" spans="1:14" ht="15" customHeight="1" x14ac:dyDescent="0.25">
      <c r="A6" s="17" t="s">
        <v>4</v>
      </c>
      <c r="B6" s="2" t="s">
        <v>274</v>
      </c>
      <c r="C6" s="1" t="str">
        <f>IFERROR((DL/(RadSpec!L6*EF_ow*ED_out*IRS_ow*(1/1000)))*1,".")</f>
        <v>.</v>
      </c>
      <c r="D6" s="1" t="str">
        <f>IFERROR(IF(A6="H-3",(DL/(RadSpec!K6*EF_ow*ED_out*ET_ow_o*(1/24)*IRA_ow*(1/17)*1000))*1,(DL/(RadSpec!K6*EF_ow*ED_out*ET_ow_o*(1/24)*IRA_ow*(1/PEF_wind)*1000))*1),".")</f>
        <v>.</v>
      </c>
      <c r="E6" s="1">
        <f>IFERROR((DL/(RadSpec!J6*EF_ow*(1/365)*ED_out*RadSpec!T6*ET_ow_o*(1/24)*RadSpec!Y6))*1,".")</f>
        <v>1.4393822881051817</v>
      </c>
      <c r="F6" s="1">
        <f t="shared" ref="F6:F9" si="4">(IF(AND(ISNUMBER(C6),ISNUMBER(D6),ISNUMBER(E6)),1/((1/C6)+(1/D6)+(1/E6)),IF(AND(ISNUMBER(C6),ISNUMBER(D6),NOT(ISNUMBER(E6))),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1.4393822881051817</v>
      </c>
      <c r="G6" s="1">
        <f>IFERROR((DL/(RadSpec!J6*EF_ow*(1/365)*ED_out*RadSpec!T6*ET_ow_o*(1/24)*RadSpec!Y6))*1,".")</f>
        <v>1.4393822881051817</v>
      </c>
      <c r="H6" s="1">
        <f>IFERROR((DL/(RadSpec!P6*EF_ow*(1/365)*ED_out*RadSpec!U6*ET_ow_o*(1/24)*RadSpec!Z6)*1),".")</f>
        <v>7.2368942818621633</v>
      </c>
      <c r="I6" s="1">
        <f>IFERROR((DL/(RadSpec!Q6*EF_ow*(1/365)*ED_out*RadSpec!V6*ET_ow_o*(1/24)*RadSpec!Z6))*1,".")</f>
        <v>2.5293999431751248</v>
      </c>
      <c r="J6" s="1">
        <f>IFERROR((DL/(RadSpec!R6*EF_ow*(1/365)*ED_out*RadSpec!W6*ET_ow_o*(1/24)*RadSpec!AA6))*1,".")</f>
        <v>1.6181875412859494</v>
      </c>
      <c r="K6" s="1">
        <f>IFERROR((DL/(RadSpec!N6*EF_ow*(1/365)*ED_out*RadSpec!S6*ET_ow_o*(1/24)*RadSpec!X6))*1,".")</f>
        <v>7.2150820913261375</v>
      </c>
      <c r="L6" s="1" t="str">
        <f>IFERROR(DL/(RadSpec!K6*EF_ow*ED_out*ET_ow_o*(1/24)*IRA_ow),".")</f>
        <v>.</v>
      </c>
      <c r="M6" s="1">
        <f>IFERROR(DL/(RadSpec!M6*EF_ow*(1/365)*ED_out*ET_ow_o*(1/24)*GSF_a),".")</f>
        <v>9.6850629794437853E-4</v>
      </c>
      <c r="N6" s="1">
        <f t="shared" ref="N6:N9" si="5">IFERROR(IF(AND(ISNUMBER(L6),ISNUMBER(M6)),1/((1/L6)+(1/M6)),IF(AND(ISNUMBER(L6),NOT(ISNUMBER(M6))),1/((1/L6)),IF(AND(NOT(ISNUMBER(L6)),ISNUMBER(M6)),1/((1/M6)),IF(AND(NOT(ISNUMBER(L6)),NOT(ISNUMBER(M6))),".")))),".")</f>
        <v>9.6850629794437853E-4</v>
      </c>
    </row>
    <row r="7" spans="1:14" ht="15" customHeight="1" x14ac:dyDescent="0.25">
      <c r="A7" s="17" t="s">
        <v>5</v>
      </c>
      <c r="B7" s="2" t="s">
        <v>274</v>
      </c>
      <c r="C7" s="1">
        <f>IFERROR((DL/(RadSpec!L7*EF_ow*ED_out*IRS_ow*(1/1000)))*1,".")</f>
        <v>9169.4748183297779</v>
      </c>
      <c r="D7" s="1">
        <f>IFERROR(IF(A7="H-3",(DL/(RadSpec!K7*EF_ow*ED_out*ET_ow_o*(1/24)*IRA_ow*(1/17)*1000))*1,(DL/(RadSpec!K7*EF_ow*ED_out*ET_ow_o*(1/24)*IRA_ow*(1/PEF_wind)*1000))*1),".")</f>
        <v>559193.90907953179</v>
      </c>
      <c r="E7" s="1">
        <f>IFERROR((DL/(RadSpec!J7*EF_ow*(1/365)*ED_out*RadSpec!T7*ET_ow_o*(1/24)*RadSpec!Y7))*1,".")</f>
        <v>889.17472405132378</v>
      </c>
      <c r="F7" s="1">
        <f t="shared" si="4"/>
        <v>809.39929854383115</v>
      </c>
      <c r="G7" s="1">
        <f>IFERROR((DL/(RadSpec!J7*EF_ow*(1/365)*ED_out*RadSpec!T7*ET_ow_o*(1/24)*RadSpec!Y7))*1,".")</f>
        <v>889.17472405132378</v>
      </c>
      <c r="H7" s="1">
        <f>IFERROR((DL/(RadSpec!P7*EF_ow*(1/365)*ED_out*RadSpec!U7*ET_ow_o*(1/24)*RadSpec!Z7)*1),".")</f>
        <v>1550.7630603990351</v>
      </c>
      <c r="I7" s="1">
        <f>IFERROR((DL/(RadSpec!Q7*EF_ow*(1/365)*ED_out*RadSpec!V7*ET_ow_o*(1/24)*RadSpec!Z7))*1,".")</f>
        <v>1072.1324862018018</v>
      </c>
      <c r="J7" s="1">
        <f>IFERROR((DL/(RadSpec!R7*EF_ow*(1/365)*ED_out*RadSpec!W7*ET_ow_o*(1/24)*RadSpec!AA7))*1,".")</f>
        <v>907.76374267260576</v>
      </c>
      <c r="K7" s="1">
        <f>IFERROR((DL/(RadSpec!N7*EF_ow*(1/365)*ED_out*RadSpec!S7*ET_ow_o*(1/24)*RadSpec!X7))*1,".")</f>
        <v>118.60690503405074</v>
      </c>
      <c r="L7" s="1">
        <f>IFERROR(DL/(RadSpec!K7*EF_ow*ED_out*ET_ow_o*(1/24)*IRA_ow),".")</f>
        <v>0.41137027438397306</v>
      </c>
      <c r="M7" s="1">
        <f>IFERROR(DL/(RadSpec!M7*EF_ow*(1/365)*ED_out*ET_ow_o*(1/24)*GSF_a),".")</f>
        <v>0.10097992021203017</v>
      </c>
      <c r="N7" s="1">
        <f t="shared" si="5"/>
        <v>8.1077626051551818E-2</v>
      </c>
    </row>
    <row r="8" spans="1:14" ht="15" customHeight="1" x14ac:dyDescent="0.25">
      <c r="A8" s="17" t="s">
        <v>6</v>
      </c>
      <c r="B8" s="2" t="s">
        <v>274</v>
      </c>
      <c r="C8" s="1">
        <f>IFERROR((DL/(RadSpec!L8*EF_ow*ED_out*IRS_ow*(1/1000)))*1,".")</f>
        <v>60666.727333393988</v>
      </c>
      <c r="D8" s="1">
        <f>IFERROR(IF(A8="H-3",(DL/(RadSpec!K8*EF_ow*ED_out*ET_ow_o*(1/24)*IRA_ow*(1/17)*1000))*1,(DL/(RadSpec!K8*EF_ow*ED_out*ET_ow_o*(1/24)*IRA_ow*(1/PEF_wind)*1000))*1),".")</f>
        <v>2299783.400721455</v>
      </c>
      <c r="E8" s="1">
        <f>IFERROR((DL/(RadSpec!J8*EF_ow*(1/365)*ED_out*RadSpec!T8*ET_ow_o*(1/24)*RadSpec!Y8))*1,".")</f>
        <v>7.0795704931260284</v>
      </c>
      <c r="F8" s="1">
        <f t="shared" si="4"/>
        <v>7.0787226429138883</v>
      </c>
      <c r="G8" s="1">
        <f>IFERROR((DL/(RadSpec!J8*EF_ow*(1/365)*ED_out*RadSpec!T8*ET_ow_o*(1/24)*RadSpec!Y8))*1,".")</f>
        <v>7.0795704931260284</v>
      </c>
      <c r="H8" s="1">
        <f>IFERROR((DL/(RadSpec!P8*EF_ow*(1/365)*ED_out*RadSpec!U8*ET_ow_o*(1/24)*RadSpec!Z8)*1),".")</f>
        <v>32.770842031073947</v>
      </c>
      <c r="I8" s="1">
        <f>IFERROR((DL/(RadSpec!Q8*EF_ow*(1/365)*ED_out*RadSpec!V8*ET_ow_o*(1/24)*RadSpec!Z8))*1,".")</f>
        <v>11.73550424085756</v>
      </c>
      <c r="J8" s="1">
        <f>IFERROR((DL/(RadSpec!R8*EF_ow*(1/365)*ED_out*RadSpec!W8*ET_ow_o*(1/24)*RadSpec!AA8))*1,".")</f>
        <v>7.7308069479833188</v>
      </c>
      <c r="K8" s="1">
        <f>IFERROR((DL/(RadSpec!N8*EF_ow*(1/365)*ED_out*RadSpec!S8*ET_ow_o*(1/24)*RadSpec!X8))*1,".")</f>
        <v>25.384770528629154</v>
      </c>
      <c r="L8" s="1">
        <f>IFERROR(DL/(RadSpec!K8*EF_ow*ED_out*ET_ow_o*(1/24)*IRA_ow),".")</f>
        <v>1.6918326777481709</v>
      </c>
      <c r="M8" s="1">
        <f>IFERROR(DL/(RadSpec!M8*EF_ow*(1/365)*ED_out*ET_ow_o*(1/24)*GSF_a),".")</f>
        <v>4.3859965344619162E-3</v>
      </c>
      <c r="N8" s="1">
        <f t="shared" si="5"/>
        <v>4.3746554462567363E-3</v>
      </c>
    </row>
    <row r="9" spans="1:14" ht="15" customHeight="1" x14ac:dyDescent="0.25">
      <c r="A9" s="17" t="s">
        <v>7</v>
      </c>
      <c r="B9" s="2" t="s">
        <v>274</v>
      </c>
      <c r="C9" s="1">
        <f>IFERROR((DL/(RadSpec!L9*EF_ow*ED_out*IRS_ow*(1/1000)))*1,".")</f>
        <v>107250.10725010726</v>
      </c>
      <c r="D9" s="1">
        <f>IFERROR(IF(A9="H-3",(DL/(RadSpec!K9*EF_ow*ED_out*ET_ow_o*(1/24)*IRA_ow*(1/17)*1000))*1,(DL/(RadSpec!K9*EF_ow*ED_out*ET_ow_o*(1/24)*IRA_ow*(1/PEF_wind)*1000))*1),".")</f>
        <v>8253457.6416601921</v>
      </c>
      <c r="E9" s="1">
        <f>IFERROR((DL/(RadSpec!J9*EF_ow*(1/365)*ED_out*RadSpec!T9*ET_ow_o*(1/24)*RadSpec!Y9))*1,".")</f>
        <v>0.53277749314322675</v>
      </c>
      <c r="F9" s="1">
        <f t="shared" si="4"/>
        <v>0.53277481213012967</v>
      </c>
      <c r="G9" s="1">
        <f>IFERROR((DL/(RadSpec!J9*EF_ow*(1/365)*ED_out*RadSpec!T9*ET_ow_o*(1/24)*RadSpec!Y9))*1,".")</f>
        <v>0.53277749314322675</v>
      </c>
      <c r="H9" s="1">
        <f>IFERROR((DL/(RadSpec!P9*EF_ow*(1/365)*ED_out*RadSpec!U9*ET_ow_o*(1/24)*RadSpec!Z9)*1),".")</f>
        <v>2.9877086484752047</v>
      </c>
      <c r="I9" s="1">
        <f>IFERROR((DL/(RadSpec!Q9*EF_ow*(1/365)*ED_out*RadSpec!V9*ET_ow_o*(1/24)*RadSpec!Z9))*1,".")</f>
        <v>1.0338420402660229</v>
      </c>
      <c r="J9" s="1">
        <f>IFERROR((DL/(RadSpec!R9*EF_ow*(1/365)*ED_out*RadSpec!W9*ET_ow_o*(1/24)*RadSpec!AA9))*1,".")</f>
        <v>0.63854949545842621</v>
      </c>
      <c r="K9" s="1">
        <f>IFERROR((DL/(RadSpec!N9*EF_ow*(1/365)*ED_out*RadSpec!S9*ET_ow_o*(1/24)*RadSpec!X9))*1,".")</f>
        <v>2.931762230067029</v>
      </c>
      <c r="L9" s="1">
        <f>IFERROR(DL/(RadSpec!K9*EF_ow*ED_out*ET_ow_o*(1/24)*IRA_ow),".")</f>
        <v>6.0716454159077102</v>
      </c>
      <c r="M9" s="1">
        <f>IFERROR(DL/(RadSpec!M9*EF_ow*(1/365)*ED_out*ET_ow_o*(1/24)*GSF_a),".")</f>
        <v>3.6642502692972974E-4</v>
      </c>
      <c r="N9" s="1">
        <f t="shared" si="5"/>
        <v>3.6640291443985364E-4</v>
      </c>
    </row>
    <row r="10" spans="1:14" ht="15" customHeight="1" x14ac:dyDescent="0.25">
      <c r="A10" s="18" t="s">
        <v>8</v>
      </c>
      <c r="B10" s="2" t="s">
        <v>261</v>
      </c>
      <c r="C10" s="1">
        <f>IFERROR((DL/(RadSpec!L10*EF_ow*ED_out*IRS_ow*(1/1000)))*1,".")</f>
        <v>883.23617735382436</v>
      </c>
      <c r="D10" s="1">
        <f>IFERROR(IF(A10="H-3",(DL/(RadSpec!K10*EF_ow*ED_out*ET_ow_o*(1/24)*IRA_ow*(1/17)*1000))*1,(DL/(RadSpec!K10*EF_ow*ED_out*ET_ow_o*(1/24)*IRA_ow*(1/PEF_wind)*1000))*1),".")</f>
        <v>1957849.1780722216</v>
      </c>
      <c r="E10" s="1">
        <f>IFERROR((DL/(RadSpec!J10*EF_ow*(1/365)*ED_out*RadSpec!T10*ET_ow_o*(1/24)*RadSpec!Y10))*1,".")</f>
        <v>5602.756863377158</v>
      </c>
      <c r="F10" s="1">
        <f t="shared" ref="F10" si="6">(IF(AND(ISNUMBER(C10),ISNUMBER(D10),ISNUMBER(E10)),1/((1/C10)+(1/D10)+(1/E10)),IF(AND(ISNUMBER(C10),ISNUMBER(D10),NOT(ISNUMBER(E10))),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762.66345880634003</v>
      </c>
      <c r="G10" s="1">
        <f>IFERROR((DL/(RadSpec!J10*EF_ow*(1/365)*ED_out*RadSpec!T10*ET_ow_o*(1/24)*RadSpec!Y10))*1,".")</f>
        <v>5602.756863377158</v>
      </c>
      <c r="H10" s="1">
        <f>IFERROR((DL/(RadSpec!P10*EF_ow*(1/365)*ED_out*RadSpec!U10*ET_ow_o*(1/24)*RadSpec!Z10)*1),".")</f>
        <v>12117.590425443621</v>
      </c>
      <c r="I10" s="1">
        <f>IFERROR((DL/(RadSpec!Q10*EF_ow*(1/365)*ED_out*RadSpec!V10*ET_ow_o*(1/24)*RadSpec!Z10))*1,".")</f>
        <v>6947.4185105876759</v>
      </c>
      <c r="J10" s="1">
        <f>IFERROR((DL/(RadSpec!R10*EF_ow*(1/365)*ED_out*RadSpec!W10*ET_ow_o*(1/24)*RadSpec!AA10))*1,".")</f>
        <v>5700.8357581408727</v>
      </c>
      <c r="K10" s="1">
        <f>IFERROR((DL/(RadSpec!N10*EF_ow*(1/365)*ED_out*RadSpec!S10*ET_ow_o*(1/24)*RadSpec!X10))*1,".")</f>
        <v>1330.0646538962239</v>
      </c>
      <c r="L10" s="1">
        <f>IFERROR(DL/(RadSpec!K10*EF_ow*ED_out*ET_ow_o*(1/24)*IRA_ow),".")</f>
        <v>1.4402892100733828</v>
      </c>
      <c r="M10" s="1">
        <f>IFERROR(DL/(RadSpec!M10*EF_ow*(1/365)*ED_out*ET_ow_o*(1/24)*GSF_a),".")</f>
        <v>0.27715765334791259</v>
      </c>
      <c r="N10" s="1">
        <f t="shared" ref="N10" si="7">IFERROR(IF(AND(ISNUMBER(L10),ISNUMBER(M10)),1/((1/L10)+(1/M10)),IF(AND(ISNUMBER(L10),NOT(ISNUMBER(M10))),1/((1/L10)),IF(AND(NOT(ISNUMBER(L10)),ISNUMBER(M10)),1/((1/M10)),IF(AND(NOT(ISNUMBER(L10)),NOT(ISNUMBER(M10))),".")))),".")</f>
        <v>0.23243058408866507</v>
      </c>
    </row>
    <row r="11" spans="1:14" ht="15" customHeight="1" x14ac:dyDescent="0.25">
      <c r="A11" s="17" t="s">
        <v>9</v>
      </c>
      <c r="B11" s="2" t="s">
        <v>274</v>
      </c>
      <c r="C11" s="1" t="str">
        <f>IFERROR((DL/(RadSpec!L11*EF_ow*ED_out*IRS_ow*(1/1000)))*1,".")</f>
        <v>.</v>
      </c>
      <c r="D11" s="1" t="str">
        <f>IFERROR(IF(A11="H-3",(DL/(RadSpec!K11*EF_ow*ED_out*ET_ow_o*(1/24)*IRA_ow*(1/17)*1000))*1,(DL/(RadSpec!K11*EF_ow*ED_out*ET_ow_o*(1/24)*IRA_ow*(1/PEF_wind)*1000))*1),".")</f>
        <v>.</v>
      </c>
      <c r="E11" s="1">
        <f>IFERROR((DL/(RadSpec!J11*EF_ow*(1/365)*ED_out*RadSpec!T11*ET_ow_o*(1/24)*RadSpec!Y11))*1,".")</f>
        <v>36.539718674198852</v>
      </c>
      <c r="F11" s="1">
        <f t="shared" ref="F11" si="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36.539718674198852</v>
      </c>
      <c r="G11" s="1">
        <f>IFERROR((DL/(RadSpec!J11*EF_ow*(1/365)*ED_out*RadSpec!T11*ET_ow_o*(1/24)*RadSpec!Y11))*1,".")</f>
        <v>36.539718674198852</v>
      </c>
      <c r="H11" s="1">
        <f>IFERROR((DL/(RadSpec!P11*EF_ow*(1/365)*ED_out*RadSpec!U11*ET_ow_o*(1/24)*RadSpec!Z11)*1),".")</f>
        <v>152.35566909183501</v>
      </c>
      <c r="I11" s="1">
        <f>IFERROR((DL/(RadSpec!Q11*EF_ow*(1/365)*ED_out*RadSpec!V11*ET_ow_o*(1/24)*RadSpec!Z11))*1,".")</f>
        <v>54.503806306911677</v>
      </c>
      <c r="J11" s="1">
        <f>IFERROR((DL/(RadSpec!R11*EF_ow*(1/365)*ED_out*RadSpec!W11*ET_ow_o*(1/24)*RadSpec!AA11))*1,".")</f>
        <v>37.97787086691514</v>
      </c>
      <c r="K11" s="1">
        <f>IFERROR((DL/(RadSpec!N11*EF_ow*(1/365)*ED_out*RadSpec!S11*ET_ow_o*(1/24)*RadSpec!X11))*1,".")</f>
        <v>154.76216976562014</v>
      </c>
      <c r="L11" s="1" t="str">
        <f>IFERROR(DL/(RadSpec!K11*EF_ow*ED_out*ET_ow_o*(1/24)*IRA_ow),".")</f>
        <v>.</v>
      </c>
      <c r="M11" s="1">
        <f>IFERROR(DL/(RadSpec!M11*EF_ow*(1/365)*ED_out*ET_ow_o*(1/24)*GSF_a),".")</f>
        <v>2.084225553176303E-2</v>
      </c>
      <c r="N11" s="1">
        <f t="shared" ref="N11" si="9">IFERROR(IF(AND(ISNUMBER(L11),ISNUMBER(M11)),1/((1/L11)+(1/M11)),IF(AND(ISNUMBER(L11),NOT(ISNUMBER(M11))),1/((1/L11)),IF(AND(NOT(ISNUMBER(L11)),ISNUMBER(M11)),1/((1/M11)),IF(AND(NOT(ISNUMBER(L11)),NOT(ISNUMBER(M11))),".")))),".")</f>
        <v>2.084225553176303E-2</v>
      </c>
    </row>
    <row r="12" spans="1:14" ht="15" customHeight="1" x14ac:dyDescent="0.25">
      <c r="A12" s="17" t="s">
        <v>10</v>
      </c>
      <c r="B12" s="2" t="s">
        <v>274</v>
      </c>
      <c r="C12" s="1" t="str">
        <f>IFERROR((DL/(RadSpec!L12*EF_ow*ED_out*IRS_ow*(1/1000)))*1,".")</f>
        <v>.</v>
      </c>
      <c r="D12" s="1" t="str">
        <f>IFERROR(IF(A12="H-3",(DL/(RadSpec!K12*EF_ow*ED_out*ET_ow_o*(1/24)*IRA_ow*(1/17)*1000))*1,(DL/(RadSpec!K12*EF_ow*ED_out*ET_ow_o*(1/24)*IRA_ow*(1/PEF_wind)*1000))*1),".")</f>
        <v>.</v>
      </c>
      <c r="E12" s="1">
        <f>IFERROR((DL/(RadSpec!J12*EF_ow*(1/365)*ED_out*RadSpec!T12*ET_ow_o*(1/24)*RadSpec!Y12))*1,".")</f>
        <v>7.9429327483852985</v>
      </c>
      <c r="F12" s="1">
        <f t="shared" ref="F12" si="10">(IF(AND(ISNUMBER(C12),ISNUMBER(D12),ISNUMBER(E12)),1/((1/C12)+(1/D12)+(1/E12)),IF(AND(ISNUMBER(C12),ISNUMBER(D12),NOT(ISNUMBER(E12))),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7.9429327483852985</v>
      </c>
      <c r="G12" s="1">
        <f>IFERROR((DL/(RadSpec!J12*EF_ow*(1/365)*ED_out*RadSpec!T12*ET_ow_o*(1/24)*RadSpec!Y12))*1,".")</f>
        <v>7.9429327483852985</v>
      </c>
      <c r="H12" s="1">
        <f>IFERROR((DL/(RadSpec!P12*EF_ow*(1/365)*ED_out*RadSpec!U12*ET_ow_o*(1/24)*RadSpec!Z12)*1),".")</f>
        <v>35.111616461864941</v>
      </c>
      <c r="I12" s="1">
        <f>IFERROR((DL/(RadSpec!Q12*EF_ow*(1/365)*ED_out*RadSpec!V12*ET_ow_o*(1/24)*RadSpec!Z12))*1,".")</f>
        <v>12.585903098890718</v>
      </c>
      <c r="J12" s="1">
        <f>IFERROR((DL/(RadSpec!R12*EF_ow*(1/365)*ED_out*RadSpec!W12*ET_ow_o*(1/24)*RadSpec!AA12))*1,".")</f>
        <v>8.4862603956689853</v>
      </c>
      <c r="K12" s="1">
        <f>IFERROR((DL/(RadSpec!N12*EF_ow*(1/365)*ED_out*RadSpec!S12*ET_ow_o*(1/24)*RadSpec!X12))*1,".")</f>
        <v>27.940284340236119</v>
      </c>
      <c r="L12" s="1" t="str">
        <f>IFERROR(DL/(RadSpec!K12*EF_ow*ED_out*ET_ow_o*(1/24)*IRA_ow),".")</f>
        <v>.</v>
      </c>
      <c r="M12" s="1">
        <f>IFERROR(DL/(RadSpec!M12*EF_ow*(1/365)*ED_out*ET_ow_o*(1/24)*GSF_a),".")</f>
        <v>4.6857588875366517E-3</v>
      </c>
      <c r="N12" s="1">
        <f t="shared" ref="N12" si="11">IFERROR(IF(AND(ISNUMBER(L12),ISNUMBER(M12)),1/((1/L12)+(1/M12)),IF(AND(ISNUMBER(L12),NOT(ISNUMBER(M12))),1/((1/L12)),IF(AND(NOT(ISNUMBER(L12)),ISNUMBER(M12)),1/((1/M12)),IF(AND(NOT(ISNUMBER(L12)),NOT(ISNUMBER(M12))),".")))),".")</f>
        <v>4.6857588875366517E-3</v>
      </c>
    </row>
    <row r="13" spans="1:14" ht="15" customHeight="1" x14ac:dyDescent="0.25">
      <c r="A13" s="17" t="s">
        <v>11</v>
      </c>
      <c r="B13" s="2" t="s">
        <v>274</v>
      </c>
      <c r="C13" s="1">
        <f>IFERROR((DL/(RadSpec!L13*EF_ow*ED_out*IRS_ow*(1/1000)))*1,".")</f>
        <v>112.26179450478517</v>
      </c>
      <c r="D13" s="1">
        <f>IFERROR(IF(A13="H-3",(DL/(RadSpec!K13*EF_ow*ED_out*ET_ow_o*(1/24)*IRA_ow*(1/17)*1000))*1,(DL/(RadSpec!K13*EF_ow*ED_out*ET_ow_o*(1/24)*IRA_ow*(1/PEF_wind)*1000))*1),".")</f>
        <v>6479.5484702866379</v>
      </c>
      <c r="E13" s="1">
        <f>IFERROR((DL/(RadSpec!J13*EF_ow*(1/365)*ED_out*RadSpec!T13*ET_ow_o*(1/24)*RadSpec!Y13))*1,".")</f>
        <v>72.570527617559293</v>
      </c>
      <c r="F13" s="1">
        <f t="shared" ref="F13:F14" si="12">(IF(AND(ISNUMBER(C13),ISNUMBER(D13),ISNUMBER(E13)),1/((1/C13)+(1/D13)+(1/E13)),IF(AND(ISNUMBER(C13),ISNUMBER(D13),NOT(ISNUMBER(E13))),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43.779424533767795</v>
      </c>
      <c r="G13" s="1">
        <f>IFERROR((DL/(RadSpec!J13*EF_ow*(1/365)*ED_out*RadSpec!T13*ET_ow_o*(1/24)*RadSpec!Y13))*1,".")</f>
        <v>72.570527617559293</v>
      </c>
      <c r="H13" s="1">
        <f>IFERROR((DL/(RadSpec!P13*EF_ow*(1/365)*ED_out*RadSpec!U13*ET_ow_o*(1/24)*RadSpec!Z13)*1),".")</f>
        <v>217.10682845586487</v>
      </c>
      <c r="I13" s="1">
        <f>IFERROR((DL/(RadSpec!Q13*EF_ow*(1/365)*ED_out*RadSpec!V13*ET_ow_o*(1/24)*RadSpec!Z13))*1,".")</f>
        <v>91.093774177285951</v>
      </c>
      <c r="J13" s="1">
        <f>IFERROR((DL/(RadSpec!R13*EF_ow*(1/365)*ED_out*RadSpec!W13*ET_ow_o*(1/24)*RadSpec!AA13))*1,".")</f>
        <v>72.773238588558058</v>
      </c>
      <c r="K13" s="1">
        <f>IFERROR((DL/(RadSpec!N13*EF_ow*(1/365)*ED_out*RadSpec!S13*ET_ow_o*(1/24)*RadSpec!X13))*1,".")</f>
        <v>170.61894945472056</v>
      </c>
      <c r="L13" s="1">
        <f>IFERROR(DL/(RadSpec!K13*EF_ow*ED_out*ET_ow_o*(1/24)*IRA_ow),".")</f>
        <v>4.7666714333380999E-3</v>
      </c>
      <c r="M13" s="1">
        <f>IFERROR(DL/(RadSpec!M13*EF_ow*(1/365)*ED_out*ET_ow_o*(1/24)*GSF_a),".")</f>
        <v>3.0293976063609059E-2</v>
      </c>
      <c r="N13" s="1">
        <f t="shared" ref="N13:N14" si="13">IFERROR(IF(AND(ISNUMBER(L13),ISNUMBER(M13)),1/((1/L13)+(1/M13)),IF(AND(ISNUMBER(L13),NOT(ISNUMBER(M13))),1/((1/L13)),IF(AND(NOT(ISNUMBER(L13)),ISNUMBER(M13)),1/((1/M13)),IF(AND(NOT(ISNUMBER(L13)),NOT(ISNUMBER(M13))),".")))),".")</f>
        <v>4.1186184686750858E-3</v>
      </c>
    </row>
    <row r="14" spans="1:14" ht="15" customHeight="1" x14ac:dyDescent="0.25">
      <c r="A14" s="17" t="s">
        <v>12</v>
      </c>
      <c r="B14" s="2" t="s">
        <v>274</v>
      </c>
      <c r="C14" s="1">
        <f>IFERROR((DL/(RadSpec!L14*EF_ow*ED_out*IRS_ow*(1/1000)))*1,".")</f>
        <v>12434.795043490696</v>
      </c>
      <c r="D14" s="1">
        <f>IFERROR(IF(A14="H-3",(DL/(RadSpec!K14*EF_ow*ED_out*ET_ow_o*(1/24)*IRA_ow*(1/17)*1000))*1,(DL/(RadSpec!K14*EF_ow*ED_out*ET_ow_o*(1/24)*IRA_ow*(1/PEF_wind)*1000))*1),".")</f>
        <v>17904015.510002553</v>
      </c>
      <c r="E14" s="1">
        <f>IFERROR((DL/(RadSpec!J14*EF_ow*(1/365)*ED_out*RadSpec!T14*ET_ow_o*(1/24)*RadSpec!Y14))*1,".")</f>
        <v>4.7803338375603266</v>
      </c>
      <c r="F14" s="1">
        <f t="shared" si="12"/>
        <v>4.7784955548364882</v>
      </c>
      <c r="G14" s="1">
        <f>IFERROR((DL/(RadSpec!J14*EF_ow*(1/365)*ED_out*RadSpec!T14*ET_ow_o*(1/24)*RadSpec!Y14))*1,".")</f>
        <v>4.7803338375603266</v>
      </c>
      <c r="H14" s="1">
        <f>IFERROR((DL/(RadSpec!P14*EF_ow*(1/365)*ED_out*RadSpec!U14*ET_ow_o*(1/24)*RadSpec!Z14)*1),".")</f>
        <v>20.514031035199832</v>
      </c>
      <c r="I14" s="1">
        <f>IFERROR((DL/(RadSpec!Q14*EF_ow*(1/365)*ED_out*RadSpec!V14*ET_ow_o*(1/24)*RadSpec!Z14))*1,".")</f>
        <v>7.3804021004826588</v>
      </c>
      <c r="J14" s="1">
        <f>IFERROR((DL/(RadSpec!R14*EF_ow*(1/365)*ED_out*RadSpec!W14*ET_ow_o*(1/24)*RadSpec!AA14))*1,".")</f>
        <v>5.0489960106015079</v>
      </c>
      <c r="K14" s="1">
        <f>IFERROR((DL/(RadSpec!N14*EF_ow*(1/365)*ED_out*RadSpec!S14*ET_ow_o*(1/24)*RadSpec!X14))*1,".")</f>
        <v>20.609417656906839</v>
      </c>
      <c r="L14" s="1">
        <f>IFERROR(DL/(RadSpec!K14*EF_ow*ED_out*ET_ow_o*(1/24)*IRA_ow),".")</f>
        <v>13.171065802644751</v>
      </c>
      <c r="M14" s="1">
        <f>IFERROR(DL/(RadSpec!M14*EF_ow*(1/365)*ED_out*ET_ow_o*(1/24)*GSF_a),".")</f>
        <v>2.8104443813056941E-3</v>
      </c>
      <c r="N14" s="1">
        <f t="shared" si="13"/>
        <v>2.8098448161152901E-3</v>
      </c>
    </row>
    <row r="15" spans="1:14" ht="15" customHeight="1" x14ac:dyDescent="0.25">
      <c r="A15" s="17" t="s">
        <v>13</v>
      </c>
      <c r="B15" s="2" t="s">
        <v>274</v>
      </c>
      <c r="C15" s="1">
        <f>IFERROR((DL/(RadSpec!L15*EF_ow*ED_out*IRS_ow*(1/1000)))*1,".")</f>
        <v>211852.06370391557</v>
      </c>
      <c r="D15" s="1">
        <f>IFERROR(IF(A15="H-3",(DL/(RadSpec!K15*EF_ow*ED_out*ET_ow_o*(1/24)*IRA_ow*(1/17)*1000))*1,(DL/(RadSpec!K15*EF_ow*ED_out*ET_ow_o*(1/24)*IRA_ow*(1/PEF_wind)*1000))*1),".")</f>
        <v>1169660612.1147799</v>
      </c>
      <c r="E15" s="1">
        <f>IFERROR((DL/(RadSpec!J15*EF_ow*(1/365)*ED_out*RadSpec!T15*ET_ow_o*(1/24)*RadSpec!Y15))*1,".")</f>
        <v>7183.0216197143045</v>
      </c>
      <c r="F15" s="1">
        <f t="shared" ref="F15:F17" si="14">(IF(AND(ISNUMBER(C15),ISNUMBER(D15),ISNUMBER(E15)),1/((1/C15)+(1/D15)+(1/E15)),IF(AND(ISNUMBER(C15),ISNUMBER(D15),NOT(ISNUMBER(E15))),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6947.4208338221624</v>
      </c>
      <c r="G15" s="1">
        <f>IFERROR((DL/(RadSpec!J15*EF_ow*(1/365)*ED_out*RadSpec!T15*ET_ow_o*(1/24)*RadSpec!Y15))*1,".")</f>
        <v>7183.0216197143045</v>
      </c>
      <c r="H15" s="1">
        <f>IFERROR((DL/(RadSpec!P15*EF_ow*(1/365)*ED_out*RadSpec!U15*ET_ow_o*(1/24)*RadSpec!Z15)*1),".")</f>
        <v>18321.251346486486</v>
      </c>
      <c r="I15" s="1">
        <f>IFERROR((DL/(RadSpec!Q15*EF_ow*(1/365)*ED_out*RadSpec!V15*ET_ow_o*(1/24)*RadSpec!Z15))*1,".")</f>
        <v>9074.4755885418963</v>
      </c>
      <c r="J15" s="1">
        <f>IFERROR((DL/(RadSpec!R15*EF_ow*(1/365)*ED_out*RadSpec!W15*ET_ow_o*(1/24)*RadSpec!AA15))*1,".")</f>
        <v>7291.5811404152773</v>
      </c>
      <c r="K15" s="1">
        <f>IFERROR((DL/(RadSpec!N15*EF_ow*(1/365)*ED_out*RadSpec!S15*ET_ow_o*(1/24)*RadSpec!X15))*1,".")</f>
        <v>1450.0530709492098</v>
      </c>
      <c r="L15" s="1">
        <f>IFERROR(DL/(RadSpec!K15*EF_ow*ED_out*ET_ow_o*(1/24)*IRA_ow),".")</f>
        <v>860.45931318137627</v>
      </c>
      <c r="M15" s="1">
        <f>IFERROR(DL/(RadSpec!M15*EF_ow*(1/365)*ED_out*ET_ow_o*(1/24)*GSF_a),".")</f>
        <v>0.26052819414703787</v>
      </c>
      <c r="N15" s="1">
        <f t="shared" ref="N15:N17" si="15">IFERROR(IF(AND(ISNUMBER(L15),ISNUMBER(M15)),1/((1/L15)+(1/M15)),IF(AND(ISNUMBER(L15),NOT(ISNUMBER(M15))),1/((1/L15)),IF(AND(NOT(ISNUMBER(L15)),ISNUMBER(M15)),1/((1/M15)),IF(AND(NOT(ISNUMBER(L15)),NOT(ISNUMBER(M15))),".")))),".")</f>
        <v>0.26044933580465662</v>
      </c>
    </row>
    <row r="16" spans="1:14" ht="15" customHeight="1" x14ac:dyDescent="0.25">
      <c r="A16" s="17" t="s">
        <v>14</v>
      </c>
      <c r="B16" s="2" t="s">
        <v>274</v>
      </c>
      <c r="C16" s="1">
        <f>IFERROR((DL/(RadSpec!L16*EF_ow*ED_out*IRS_ow*(1/1000)))*1,".")</f>
        <v>17.258637948293117</v>
      </c>
      <c r="D16" s="1">
        <f>IFERROR(IF(A16="H-3",(DL/(RadSpec!K16*EF_ow*ED_out*ET_ow_o*(1/24)*IRA_ow*(1/17)*1000))*1,(DL/(RadSpec!K16*EF_ow*ED_out*ET_ow_o*(1/24)*IRA_ow*(1/PEF_wind)*1000))*1),".")</f>
        <v>13539.355012539243</v>
      </c>
      <c r="E16" s="1">
        <f>IFERROR((DL/(RadSpec!J16*EF_ow*(1/365)*ED_out*RadSpec!T16*ET_ow_o*(1/24)*RadSpec!Y16))*1,".")</f>
        <v>2326.1445905985524</v>
      </c>
      <c r="F16" s="1">
        <f t="shared" si="14"/>
        <v>17.109882590216884</v>
      </c>
      <c r="G16" s="1">
        <f>IFERROR((DL/(RadSpec!J16*EF_ow*(1/365)*ED_out*RadSpec!T16*ET_ow_o*(1/24)*RadSpec!Y16))*1,".")</f>
        <v>2326.1445905985524</v>
      </c>
      <c r="H16" s="1">
        <f>IFERROR((DL/(RadSpec!P16*EF_ow*(1/365)*ED_out*RadSpec!U16*ET_ow_o*(1/24)*RadSpec!Z16)*1),".")</f>
        <v>3659.1038503797449</v>
      </c>
      <c r="I16" s="1">
        <f>IFERROR((DL/(RadSpec!Q16*EF_ow*(1/365)*ED_out*RadSpec!V16*ET_ow_o*(1/24)*RadSpec!Z16))*1,".")</f>
        <v>2368.4381286094354</v>
      </c>
      <c r="J16" s="1">
        <f>IFERROR((DL/(RadSpec!R16*EF_ow*(1/365)*ED_out*RadSpec!W16*ET_ow_o*(1/24)*RadSpec!AA16))*1,".")</f>
        <v>2326.1445905985524</v>
      </c>
      <c r="K16" s="1">
        <f>IFERROR((DL/(RadSpec!N16*EF_ow*(1/365)*ED_out*RadSpec!S16*ET_ow_o*(1/24)*RadSpec!X16))*1,".")</f>
        <v>1918.4803533157517</v>
      </c>
      <c r="L16" s="1">
        <f>IFERROR(DL/(RadSpec!K16*EF_ow*ED_out*ET_ow_o*(1/24)*IRA_ow),".")</f>
        <v>9.9602089651840871E-3</v>
      </c>
      <c r="M16" s="1">
        <f>IFERROR(DL/(RadSpec!M16*EF_ow*(1/365)*ED_out*ET_ow_o*(1/24)*GSF_a),".")</f>
        <v>0.55313841644806327</v>
      </c>
      <c r="N16" s="1">
        <f t="shared" si="15"/>
        <v>9.7840306579517998E-3</v>
      </c>
    </row>
    <row r="17" spans="1:14" ht="15" customHeight="1" x14ac:dyDescent="0.25">
      <c r="A17" s="17" t="s">
        <v>15</v>
      </c>
      <c r="B17" s="2" t="s">
        <v>274</v>
      </c>
      <c r="C17" s="1">
        <f>IFERROR((DL/(RadSpec!L17*EF_ow*ED_out*IRS_ow*(1/1000)))*1,".")</f>
        <v>86417.352604402957</v>
      </c>
      <c r="D17" s="1">
        <f>IFERROR(IF(A17="H-3",(DL/(RadSpec!K17*EF_ow*ED_out*ET_ow_o*(1/24)*IRA_ow*(1/17)*1000))*1,(DL/(RadSpec!K17*EF_ow*ED_out*ET_ow_o*(1/24)*IRA_ow*(1/PEF_wind)*1000))*1),".")</f>
        <v>6482329.3923768904</v>
      </c>
      <c r="E17" s="1">
        <f>IFERROR((DL/(RadSpec!J17*EF_ow*(1/365)*ED_out*RadSpec!T17*ET_ow_o*(1/24)*RadSpec!Y17))*1,".")</f>
        <v>3.871147015557769</v>
      </c>
      <c r="F17" s="1">
        <f t="shared" si="14"/>
        <v>3.8709713000541814</v>
      </c>
      <c r="G17" s="1">
        <f>IFERROR((DL/(RadSpec!J17*EF_ow*(1/365)*ED_out*RadSpec!T17*ET_ow_o*(1/24)*RadSpec!Y17))*1,".")</f>
        <v>3.871147015557769</v>
      </c>
      <c r="H17" s="1">
        <f>IFERROR((DL/(RadSpec!P17*EF_ow*(1/365)*ED_out*RadSpec!U17*ET_ow_o*(1/24)*RadSpec!Z17)*1),".")</f>
        <v>17.368546276469189</v>
      </c>
      <c r="I17" s="1">
        <f>IFERROR((DL/(RadSpec!Q17*EF_ow*(1/365)*ED_out*RadSpec!V17*ET_ow_o*(1/24)*RadSpec!Z17))*1,".")</f>
        <v>6.1590589632869461</v>
      </c>
      <c r="J17" s="1">
        <f>IFERROR((DL/(RadSpec!R17*EF_ow*(1/365)*ED_out*RadSpec!W17*ET_ow_o*(1/24)*RadSpec!AA17))*1,".")</f>
        <v>4.1419426732438449</v>
      </c>
      <c r="K17" s="1">
        <f>IFERROR((DL/(RadSpec!N17*EF_ow*(1/365)*ED_out*RadSpec!S17*ET_ow_o*(1/24)*RadSpec!X17))*1,".")</f>
        <v>17.132108504918442</v>
      </c>
      <c r="L17" s="1">
        <f>IFERROR(DL/(RadSpec!K17*EF_ow*ED_out*ET_ow_o*(1/24)*IRA_ow),".")</f>
        <v>4.7687172150691461</v>
      </c>
      <c r="M17" s="1">
        <f>IFERROR(DL/(RadSpec!M17*EF_ow*(1/365)*ED_out*ET_ow_o*(1/24)*GSF_a),".")</f>
        <v>2.3471008481715122E-3</v>
      </c>
      <c r="N17" s="1">
        <f t="shared" si="15"/>
        <v>2.3459462038350047E-3</v>
      </c>
    </row>
    <row r="18" spans="1:14" ht="15" customHeight="1" x14ac:dyDescent="0.25">
      <c r="A18" s="17" t="s">
        <v>16</v>
      </c>
      <c r="B18" s="2" t="s">
        <v>274</v>
      </c>
      <c r="C18" s="1">
        <f>IFERROR((DL/(RadSpec!L18*EF_ow*ED_out*IRS_ow*(1/1000)))*1,".")</f>
        <v>9.9272826545553823</v>
      </c>
      <c r="D18" s="1">
        <f>IFERROR(IF(A18="H-3",(DL/(RadSpec!K18*EF_ow*ED_out*ET_ow_o*(1/24)*IRA_ow*(1/17)*1000))*1,(DL/(RadSpec!K18*EF_ow*ED_out*ET_ow_o*(1/24)*IRA_ow*(1/PEF_wind)*1000))*1),".")</f>
        <v>17444.938189233253</v>
      </c>
      <c r="E18" s="1">
        <f>IFERROR((DL/(RadSpec!J18*EF_ow*(1/365)*ED_out*RadSpec!T18*ET_ow_o*(1/24)*RadSpec!Y18))*1,".")</f>
        <v>86267.613955972804</v>
      </c>
      <c r="F18" s="1">
        <f t="shared" ref="F18:F21" si="16">(IF(AND(ISNUMBER(C18),ISNUMBER(D18),ISNUMBER(E18)),1/((1/C18)+(1/D18)+(1/E18)),IF(AND(ISNUMBER(C18),ISNUMBER(D18),NOT(ISNUMBER(E18))),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9.9204956544027834</v>
      </c>
      <c r="G18" s="1">
        <f>IFERROR((DL/(RadSpec!J18*EF_ow*(1/365)*ED_out*RadSpec!T18*ET_ow_o*(1/24)*RadSpec!Y18))*1,".")</f>
        <v>86267.613955972804</v>
      </c>
      <c r="H18" s="1">
        <f>IFERROR((DL/(RadSpec!P18*EF_ow*(1/365)*ED_out*RadSpec!U18*ET_ow_o*(1/24)*RadSpec!Z18)*1),".")</f>
        <v>444587.36202566186</v>
      </c>
      <c r="I18" s="1">
        <f>IFERROR((DL/(RadSpec!Q18*EF_ow*(1/365)*ED_out*RadSpec!V18*ET_ow_o*(1/24)*RadSpec!Z18))*1,".")</f>
        <v>155076.30603990349</v>
      </c>
      <c r="J18" s="1">
        <f>IFERROR((DL/(RadSpec!R18*EF_ow*(1/365)*ED_out*RadSpec!W18*ET_ow_o*(1/24)*RadSpec!AA18))*1,".")</f>
        <v>98684.922025393127</v>
      </c>
      <c r="K18" s="1">
        <f>IFERROR((DL/(RadSpec!N18*EF_ow*(1/365)*ED_out*RadSpec!S18*ET_ow_o*(1/24)*RadSpec!X18))*1,".")</f>
        <v>451529.54085631028</v>
      </c>
      <c r="L18" s="1">
        <f>IFERROR(DL/(RadSpec!K18*EF_ow*ED_out*ET_ow_o*(1/24)*IRA_ow),".")</f>
        <v>1.2833346166679499E-2</v>
      </c>
      <c r="M18" s="1">
        <f>IFERROR(DL/(RadSpec!M18*EF_ow*(1/365)*ED_out*ET_ow_o*(1/24)*GSF_a),".")</f>
        <v>58.545661606075917</v>
      </c>
      <c r="N18" s="1">
        <f t="shared" ref="N18:N21" si="17">IFERROR(IF(AND(ISNUMBER(L18),ISNUMBER(M18)),1/((1/L18)+(1/M18)),IF(AND(ISNUMBER(L18),NOT(ISNUMBER(M18))),1/((1/L18)),IF(AND(NOT(ISNUMBER(L18)),ISNUMBER(M18)),1/((1/M18)),IF(AND(NOT(ISNUMBER(L18)),NOT(ISNUMBER(M18))),".")))),".")</f>
        <v>1.2830533683640647E-2</v>
      </c>
    </row>
    <row r="19" spans="1:14" ht="15" customHeight="1" x14ac:dyDescent="0.25">
      <c r="A19" s="17" t="s">
        <v>17</v>
      </c>
      <c r="B19" s="2" t="s">
        <v>274</v>
      </c>
      <c r="C19" s="1" t="str">
        <f>IFERROR((DL/(RadSpec!L19*EF_ow*ED_out*IRS_ow*(1/1000)))*1,".")</f>
        <v>.</v>
      </c>
      <c r="D19" s="1" t="str">
        <f>IFERROR(IF(A19="H-3",(DL/(RadSpec!K19*EF_ow*ED_out*ET_ow_o*(1/24)*IRA_ow*(1/17)*1000))*1,(DL/(RadSpec!K19*EF_ow*ED_out*ET_ow_o*(1/24)*IRA_ow*(1/PEF_wind)*1000))*1),".")</f>
        <v>.</v>
      </c>
      <c r="E19" s="1">
        <f>IFERROR((DL/(RadSpec!J19*EF_ow*(1/365)*ED_out*RadSpec!T19*ET_ow_o*(1/24)*RadSpec!Y19))*1,".")</f>
        <v>22459.327081641193</v>
      </c>
      <c r="F19" s="1">
        <f t="shared" si="16"/>
        <v>22459.327081641193</v>
      </c>
      <c r="G19" s="1">
        <f>IFERROR((DL/(RadSpec!J19*EF_ow*(1/365)*ED_out*RadSpec!T19*ET_ow_o*(1/24)*RadSpec!Y19))*1,".")</f>
        <v>22459.327081641193</v>
      </c>
      <c r="H19" s="1">
        <f>IFERROR((DL/(RadSpec!P19*EF_ow*(1/365)*ED_out*RadSpec!U19*ET_ow_o*(1/24)*RadSpec!Z19)*1),".")</f>
        <v>115277.96201196365</v>
      </c>
      <c r="I19" s="1">
        <f>IFERROR((DL/(RadSpec!Q19*EF_ow*(1/365)*ED_out*RadSpec!V19*ET_ow_o*(1/24)*RadSpec!Z19))*1,".")</f>
        <v>40267.108832617901</v>
      </c>
      <c r="J19" s="1">
        <f>IFERROR((DL/(RadSpec!R19*EF_ow*(1/365)*ED_out*RadSpec!W19*ET_ow_o*(1/24)*RadSpec!AA19))*1,".")</f>
        <v>25541.97981833704</v>
      </c>
      <c r="K19" s="1">
        <f>IFERROR((DL/(RadSpec!N19*EF_ow*(1/365)*ED_out*RadSpec!S19*ET_ow_o*(1/24)*RadSpec!X19))*1,".")</f>
        <v>116613.51167213393</v>
      </c>
      <c r="L19" s="1" t="str">
        <f>IFERROR(DL/(RadSpec!K19*EF_ow*ED_out*ET_ow_o*(1/24)*IRA_ow),".")</f>
        <v>.</v>
      </c>
      <c r="M19" s="1">
        <f>IFERROR(DL/(RadSpec!M19*EF_ow*(1/365)*ED_out*ET_ow_o*(1/24)*GSF_a),".")</f>
        <v>15.2355669091835</v>
      </c>
      <c r="N19" s="1">
        <f t="shared" si="17"/>
        <v>15.2355669091835</v>
      </c>
    </row>
    <row r="20" spans="1:14" ht="15" customHeight="1" x14ac:dyDescent="0.25">
      <c r="A20" s="17" t="s">
        <v>18</v>
      </c>
      <c r="B20" s="2" t="s">
        <v>274</v>
      </c>
      <c r="C20" s="1" t="str">
        <f>IFERROR((DL/(RadSpec!L20*EF_ow*ED_out*IRS_ow*(1/1000)))*1,".")</f>
        <v>.</v>
      </c>
      <c r="D20" s="1" t="str">
        <f>IFERROR(IF(A20="H-3",(DL/(RadSpec!K20*EF_ow*ED_out*ET_ow_o*(1/24)*IRA_ow*(1/17)*1000))*1,(DL/(RadSpec!K20*EF_ow*ED_out*ET_ow_o*(1/24)*IRA_ow*(1/PEF_wind)*1000))*1),".")</f>
        <v>.</v>
      </c>
      <c r="E20" s="1">
        <f>IFERROR((DL/(RadSpec!J20*EF_ow*(1/365)*ED_out*RadSpec!T20*ET_ow_o*(1/24)*RadSpec!Y20))*1,".")</f>
        <v>10137.283818950888</v>
      </c>
      <c r="F20" s="1">
        <f t="shared" si="16"/>
        <v>10137.283818950888</v>
      </c>
      <c r="G20" s="1">
        <f>IFERROR((DL/(RadSpec!J20*EF_ow*(1/365)*ED_out*RadSpec!T20*ET_ow_o*(1/24)*RadSpec!Y20))*1,".")</f>
        <v>10137.283818950888</v>
      </c>
      <c r="H20" s="1">
        <f>IFERROR((DL/(RadSpec!P20*EF_ow*(1/365)*ED_out*RadSpec!U20*ET_ow_o*(1/24)*RadSpec!Z20)*1),".")</f>
        <v>52105.638829407566</v>
      </c>
      <c r="I20" s="1">
        <f>IFERROR((DL/(RadSpec!Q20*EF_ow*(1/365)*ED_out*RadSpec!V20*ET_ow_o*(1/24)*RadSpec!Z20))*1,".")</f>
        <v>18218.754835457192</v>
      </c>
      <c r="J20" s="1">
        <f>IFERROR((DL/(RadSpec!R20*EF_ow*(1/365)*ED_out*RadSpec!W20*ET_ow_o*(1/24)*RadSpec!AA20))*1,".")</f>
        <v>11527.796201196365</v>
      </c>
      <c r="K20" s="1">
        <f>IFERROR((DL/(RadSpec!N20*EF_ow*(1/365)*ED_out*RadSpec!S20*ET_ow_o*(1/24)*RadSpec!X20))*1,".")</f>
        <v>52898.378229926064</v>
      </c>
      <c r="L20" s="1" t="str">
        <f>IFERROR(DL/(RadSpec!K20*EF_ow*ED_out*ET_ow_o*(1/24)*IRA_ow),".")</f>
        <v>.</v>
      </c>
      <c r="M20" s="1">
        <f>IFERROR(DL/(RadSpec!M20*EF_ow*(1/365)*ED_out*ET_ow_o*(1/24)*GSF_a),".")</f>
        <v>6.8560051091325755</v>
      </c>
      <c r="N20" s="1">
        <f t="shared" si="17"/>
        <v>6.8560051091325755</v>
      </c>
    </row>
    <row r="21" spans="1:14" ht="15" customHeight="1" x14ac:dyDescent="0.25">
      <c r="A21" s="17" t="s">
        <v>19</v>
      </c>
      <c r="B21" s="2" t="s">
        <v>274</v>
      </c>
      <c r="C21" s="1" t="str">
        <f>IFERROR((DL/(RadSpec!L21*EF_ow*ED_out*IRS_ow*(1/1000)))*1,".")</f>
        <v>.</v>
      </c>
      <c r="D21" s="1">
        <f>IFERROR(IF(A21="H-3",(DL/(RadSpec!K21*EF_ow*ED_out*ET_ow_o*(1/24)*IRA_ow*(1/17)*1000))*1,(DL/(RadSpec!K21*EF_ow*ED_out*ET_ow_o*(1/24)*IRA_ow*(1/PEF_wind)*1000))*1),".")</f>
        <v>39642591.822147384</v>
      </c>
      <c r="E21" s="1">
        <f>IFERROR((DL/(RadSpec!J21*EF_ow*(1/365)*ED_out*RadSpec!T21*ET_ow_o*(1/24)*RadSpec!Y21))*1,".")</f>
        <v>585983342.66090393</v>
      </c>
      <c r="F21" s="1">
        <f t="shared" si="16"/>
        <v>37130651.38017077</v>
      </c>
      <c r="G21" s="1">
        <f>IFERROR((DL/(RadSpec!J21*EF_ow*(1/365)*ED_out*RadSpec!T21*ET_ow_o*(1/24)*RadSpec!Y21))*1,".")</f>
        <v>585983342.66090393</v>
      </c>
      <c r="H21" s="1">
        <f>IFERROR((DL/(RadSpec!P21*EF_ow*(1/365)*ED_out*RadSpec!U21*ET_ow_o*(1/24)*RadSpec!Z21)*1),".")</f>
        <v>1247740393.4245107</v>
      </c>
      <c r="I21" s="1">
        <f>IFERROR((DL/(RadSpec!Q21*EF_ow*(1/365)*ED_out*RadSpec!V21*ET_ow_o*(1/24)*RadSpec!Z21))*1,".")</f>
        <v>666994864.6877569</v>
      </c>
      <c r="J21" s="1">
        <f>IFERROR((DL/(RadSpec!R21*EF_ow*(1/365)*ED_out*RadSpec!W21*ET_ow_o*(1/24)*RadSpec!AA21))*1,".")</f>
        <v>585983342.66090393</v>
      </c>
      <c r="K21" s="1">
        <f>IFERROR((DL/(RadSpec!N21*EF_ow*(1/365)*ED_out*RadSpec!S21*ET_ow_o*(1/24)*RadSpec!X21))*1,".")</f>
        <v>695589367.86886895</v>
      </c>
      <c r="L21" s="1">
        <f>IFERROR(DL/(RadSpec!K21*EF_ow*ED_out*ET_ow_o*(1/24)*IRA_ow),".")</f>
        <v>29.163021289005542</v>
      </c>
      <c r="M21" s="1">
        <f>IFERROR(DL/(RadSpec!M21*EF_ow*(1/365)*ED_out*ET_ow_o*(1/24)*GSF_a),".")</f>
        <v>9943.8242040854129</v>
      </c>
      <c r="N21" s="1">
        <f t="shared" si="17"/>
        <v>29.077742746931499</v>
      </c>
    </row>
    <row r="22" spans="1:14" ht="15" customHeight="1" x14ac:dyDescent="0.25">
      <c r="A22" s="17" t="s">
        <v>20</v>
      </c>
      <c r="B22" s="2" t="s">
        <v>274</v>
      </c>
      <c r="C22" s="1">
        <f>IFERROR((DL/(RadSpec!L22*EF_ow*ED_out*IRS_ow*(1/1000)))*1,".")</f>
        <v>120.60253024108445</v>
      </c>
      <c r="D22" s="1">
        <f>IFERROR(IF(A22="H-3",(DL/(RadSpec!K22*EF_ow*ED_out*ET_ow_o*(1/24)*IRA_ow*(1/17)*1000))*1,(DL/(RadSpec!K22*EF_ow*ED_out*ET_ow_o*(1/24)*IRA_ow*(1/PEF_wind)*1000))*1),".")</f>
        <v>9707.7658413331337</v>
      </c>
      <c r="E22" s="1">
        <f>IFERROR((DL/(RadSpec!J22*EF_ow*(1/365)*ED_out*RadSpec!T22*ET_ow_o*(1/24)*RadSpec!Y22))*1,".")</f>
        <v>546.18070051789891</v>
      </c>
      <c r="F22" s="1">
        <f t="shared" ref="F22:F23" si="18">(IF(AND(ISNUMBER(C22),ISNUMBER(D22),ISNUMBER(E22)),1/((1/C22)+(1/D22)+(1/E22)),IF(AND(ISNUMBER(C22),ISNUMBER(D22),NOT(ISNUMBER(E22))),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97.793713163404931</v>
      </c>
      <c r="G22" s="1">
        <f>IFERROR((DL/(RadSpec!J22*EF_ow*(1/365)*ED_out*RadSpec!T22*ET_ow_o*(1/24)*RadSpec!Y22))*1,".")</f>
        <v>546.18070051789891</v>
      </c>
      <c r="H22" s="1">
        <f>IFERROR((DL/(RadSpec!P22*EF_ow*(1/365)*ED_out*RadSpec!U22*ET_ow_o*(1/24)*RadSpec!Z22)*1),".")</f>
        <v>752.97165938450246</v>
      </c>
      <c r="I22" s="1">
        <f>IFERROR((DL/(RadSpec!Q22*EF_ow*(1/365)*ED_out*RadSpec!V22*ET_ow_o*(1/24)*RadSpec!Z22))*1,".")</f>
        <v>548.48040873060597</v>
      </c>
      <c r="J22" s="1">
        <f>IFERROR((DL/(RadSpec!R22*EF_ow*(1/365)*ED_out*RadSpec!W22*ET_ow_o*(1/24)*RadSpec!AA22))*1,".")</f>
        <v>546.18070051789891</v>
      </c>
      <c r="K22" s="1">
        <f>IFERROR((DL/(RadSpec!N22*EF_ow*(1/365)*ED_out*RadSpec!S22*ET_ow_o*(1/24)*RadSpec!X22))*1,".")</f>
        <v>378.46385151774376</v>
      </c>
      <c r="L22" s="1">
        <f>IFERROR(DL/(RadSpec!K22*EF_ow*ED_out*ET_ow_o*(1/24)*IRA_ow),".")</f>
        <v>7.1415053579143963E-3</v>
      </c>
      <c r="M22" s="1">
        <f>IFERROR(DL/(RadSpec!M22*EF_ow*(1/365)*ED_out*ET_ow_o*(1/24)*GSF_a),".")</f>
        <v>0.10547700167896269</v>
      </c>
      <c r="N22" s="1">
        <f t="shared" ref="N22:N23" si="19">IFERROR(IF(AND(ISNUMBER(L22),ISNUMBER(M22)),1/((1/L22)+(1/M22)),IF(AND(ISNUMBER(L22),NOT(ISNUMBER(M22))),1/((1/L22)),IF(AND(NOT(ISNUMBER(L22)),ISNUMBER(M22)),1/((1/M22)),IF(AND(NOT(ISNUMBER(L22)),NOT(ISNUMBER(M22))),".")))),".")</f>
        <v>6.6886393049092746E-3</v>
      </c>
    </row>
    <row r="23" spans="1:14" ht="15" customHeight="1" x14ac:dyDescent="0.25">
      <c r="A23" s="18" t="s">
        <v>21</v>
      </c>
      <c r="B23" s="2" t="s">
        <v>261</v>
      </c>
      <c r="C23" s="1">
        <f>IFERROR((DL/(RadSpec!L23*EF_ow*ED_out*IRS_ow*(1/1000)))*1,".")</f>
        <v>42.900042900042898</v>
      </c>
      <c r="D23" s="1">
        <f>IFERROR(IF(A23="H-3",(DL/(RadSpec!K23*EF_ow*ED_out*ET_ow_o*(1/24)*IRA_ow*(1/17)*1000))*1,(DL/(RadSpec!K23*EF_ow*ED_out*ET_ow_o*(1/24)*IRA_ow*(1/PEF_wind)*1000))*1),".")</f>
        <v>7926.437934525401</v>
      </c>
      <c r="E23" s="1">
        <f>IFERROR((DL/(RadSpec!J23*EF_ow*(1/365)*ED_out*RadSpec!T23*ET_ow_o*(1/24)*RadSpec!Y23))*1,".")</f>
        <v>153.25187891002227</v>
      </c>
      <c r="F23" s="1">
        <f t="shared" si="18"/>
        <v>33.376315849179441</v>
      </c>
      <c r="G23" s="1">
        <f>IFERROR((DL/(RadSpec!J23*EF_ow*(1/365)*ED_out*RadSpec!T23*ET_ow_o*(1/24)*RadSpec!Y23))*1,".")</f>
        <v>153.25187891002227</v>
      </c>
      <c r="H23" s="1">
        <f>IFERROR((DL/(RadSpec!P23*EF_ow*(1/365)*ED_out*RadSpec!U23*ET_ow_o*(1/24)*RadSpec!Z23)*1),".")</f>
        <v>614.4532880826365</v>
      </c>
      <c r="I23" s="1">
        <f>IFERROR((DL/(RadSpec!Q23*EF_ow*(1/365)*ED_out*RadSpec!V23*ET_ow_o*(1/24)*RadSpec!Z23))*1,".")</f>
        <v>222.67367021114347</v>
      </c>
      <c r="J23" s="1">
        <f>IFERROR((DL/(RadSpec!R23*EF_ow*(1/365)*ED_out*RadSpec!W23*ET_ow_o*(1/24)*RadSpec!AA23))*1,".")</f>
        <v>156.94469526929993</v>
      </c>
      <c r="K23" s="1">
        <f>IFERROR((DL/(RadSpec!N23*EF_ow*(1/365)*ED_out*RadSpec!S23*ET_ow_o*(1/24)*RadSpec!X23))*1,".")</f>
        <v>623.21891716993741</v>
      </c>
      <c r="L23" s="1">
        <f>IFERROR(DL/(RadSpec!K23*EF_ow*ED_out*ET_ow_o*(1/24)*IRA_ow),".")</f>
        <v>5.8310737922388405E-3</v>
      </c>
      <c r="M23" s="1">
        <f>IFERROR(DL/(RadSpec!M23*EF_ow*(1/365)*ED_out*ET_ow_o*(1/24)*GSF_a),".")</f>
        <v>8.3771123519947865E-2</v>
      </c>
      <c r="N23" s="1">
        <f t="shared" si="19"/>
        <v>5.4516029467631556E-3</v>
      </c>
    </row>
    <row r="24" spans="1:14" ht="15" customHeight="1" x14ac:dyDescent="0.25">
      <c r="A24" s="17" t="s">
        <v>22</v>
      </c>
      <c r="B24" s="2" t="s">
        <v>274</v>
      </c>
      <c r="C24" s="1" t="str">
        <f>IFERROR((DL/(RadSpec!L24*EF_ow*ED_out*IRS_ow*(1/1000)))*1,".")</f>
        <v>.</v>
      </c>
      <c r="D24" s="1" t="str">
        <f>IFERROR(IF(A24="H-3",(DL/(RadSpec!K24*EF_ow*ED_out*ET_ow_o*(1/24)*IRA_ow*(1/17)*1000))*1,(DL/(RadSpec!K24*EF_ow*ED_out*ET_ow_o*(1/24)*IRA_ow*(1/PEF_wind)*1000))*1),".")</f>
        <v>.</v>
      </c>
      <c r="E24" s="1">
        <f>IFERROR((DL/(RadSpec!J24*EF_ow*(1/365)*ED_out*RadSpec!T24*ET_ow_o*(1/24)*RadSpec!Y24))*1,".")</f>
        <v>1142.6675181887622</v>
      </c>
      <c r="F24" s="1">
        <f t="shared" ref="F24:F25" si="20">(IF(AND(ISNUMBER(C24),ISNUMBER(D24),ISNUMBER(E24)),1/((1/C24)+(1/D24)+(1/E24)),IF(AND(ISNUMBER(C24),ISNUMBER(D24),NOT(ISNUMBER(E24))),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1142.6675181887622</v>
      </c>
      <c r="G24" s="1">
        <f>IFERROR((DL/(RadSpec!J24*EF_ow*(1/365)*ED_out*RadSpec!T24*ET_ow_o*(1/24)*RadSpec!Y24))*1,".")</f>
        <v>1142.6675181887622</v>
      </c>
      <c r="H24" s="1">
        <f>IFERROR((DL/(RadSpec!P24*EF_ow*(1/365)*ED_out*RadSpec!U24*ET_ow_o*(1/24)*RadSpec!Z24)*1),".")</f>
        <v>5675.9955151860095</v>
      </c>
      <c r="I24" s="1">
        <f>IFERROR((DL/(RadSpec!Q24*EF_ow*(1/365)*ED_out*RadSpec!V24*ET_ow_o*(1/24)*RadSpec!Z24))*1,".")</f>
        <v>1988.764840817083</v>
      </c>
      <c r="J24" s="1">
        <f>IFERROR((DL/(RadSpec!R24*EF_ow*(1/365)*ED_out*RadSpec!W24*ET_ow_o*(1/24)*RadSpec!AA24))*1,".")</f>
        <v>1277.098990916852</v>
      </c>
      <c r="K24" s="1">
        <f>IFERROR((DL/(RadSpec!N24*EF_ow*(1/365)*ED_out*RadSpec!S24*ET_ow_o*(1/24)*RadSpec!X24))*1,".")</f>
        <v>5750.1413904629562</v>
      </c>
      <c r="L24" s="1" t="str">
        <f>IFERROR(DL/(RadSpec!K24*EF_ow*ED_out*ET_ow_o*(1/24)*IRA_ow),".")</f>
        <v>.</v>
      </c>
      <c r="M24" s="1">
        <f>IFERROR(DL/(RadSpec!M24*EF_ow*(1/365)*ED_out*ET_ow_o*(1/24)*GSF_a),".")</f>
        <v>0.76625939455011138</v>
      </c>
      <c r="N24" s="1">
        <f t="shared" ref="N24:N25" si="21">IFERROR(IF(AND(ISNUMBER(L24),ISNUMBER(M24)),1/((1/L24)+(1/M24)),IF(AND(ISNUMBER(L24),NOT(ISNUMBER(M24))),1/((1/L24)),IF(AND(NOT(ISNUMBER(L24)),ISNUMBER(M24)),1/((1/M24)),IF(AND(NOT(ISNUMBER(L24)),NOT(ISNUMBER(M24))),".")))),".")</f>
        <v>0.76625939455011138</v>
      </c>
    </row>
    <row r="25" spans="1:14" ht="15" customHeight="1" x14ac:dyDescent="0.25">
      <c r="A25" s="18" t="s">
        <v>23</v>
      </c>
      <c r="B25" s="2" t="s">
        <v>261</v>
      </c>
      <c r="C25" s="1" t="str">
        <f>IFERROR((DL/(RadSpec!L25*EF_ow*ED_out*IRS_ow*(1/1000)))*1,".")</f>
        <v>.</v>
      </c>
      <c r="D25" s="1">
        <f>IFERROR(IF(A25="H-3",(DL/(RadSpec!K25*EF_ow*ED_out*ET_ow_o*(1/24)*IRA_ow*(1/17)*1000))*1,(DL/(RadSpec!K25*EF_ow*ED_out*ET_ow_o*(1/24)*IRA_ow*(1/PEF_wind)*1000))*1),".")</f>
        <v>46118557.203780629</v>
      </c>
      <c r="E25" s="1">
        <f>IFERROR((DL/(RadSpec!J25*EF_ow*(1/365)*ED_out*RadSpec!T25*ET_ow_o*(1/24)*RadSpec!Y25))*1,".")</f>
        <v>2285.3350363775244</v>
      </c>
      <c r="F25" s="1">
        <f t="shared" si="20"/>
        <v>2285.2217956832742</v>
      </c>
      <c r="G25" s="1">
        <f>IFERROR((DL/(RadSpec!J25*EF_ow*(1/365)*ED_out*RadSpec!T25*ET_ow_o*(1/24)*RadSpec!Y25))*1,".")</f>
        <v>2285.3350363775244</v>
      </c>
      <c r="H25" s="1">
        <f>IFERROR((DL/(RadSpec!P25*EF_ow*(1/365)*ED_out*RadSpec!U25*ET_ow_o*(1/24)*RadSpec!Z25)*1),".")</f>
        <v>11039.330260467706</v>
      </c>
      <c r="I25" s="1">
        <f>IFERROR((DL/(RadSpec!Q25*EF_ow*(1/365)*ED_out*RadSpec!V25*ET_ow_o*(1/24)*RadSpec!Z25))*1,".")</f>
        <v>3871.1470155577686</v>
      </c>
      <c r="J25" s="1">
        <f>IFERROR((DL/(RadSpec!R25*EF_ow*(1/365)*ED_out*RadSpec!W25*ET_ow_o*(1/24)*RadSpec!AA25))*1,".")</f>
        <v>2505.0787898753642</v>
      </c>
      <c r="K25" s="1">
        <f>IFERROR((DL/(RadSpec!N25*EF_ow*(1/365)*ED_out*RadSpec!S25*ET_ow_o*(1/24)*RadSpec!X25))*1,".")</f>
        <v>11191.135394341885</v>
      </c>
      <c r="L25" s="1">
        <f>IFERROR(DL/(RadSpec!K25*EF_ow*ED_out*ET_ow_o*(1/24)*IRA_ow),".")</f>
        <v>33.927056827820195</v>
      </c>
      <c r="M25" s="1">
        <f>IFERROR(DL/(RadSpec!M25*EF_ow*(1/365)*ED_out*ET_ow_o*(1/24)*GSF_a),".")</f>
        <v>1.5059433187690048</v>
      </c>
      <c r="N25" s="1">
        <f t="shared" si="21"/>
        <v>1.4419389931414073</v>
      </c>
    </row>
    <row r="26" spans="1:14" ht="15" customHeight="1" x14ac:dyDescent="0.25">
      <c r="A26" s="17" t="s">
        <v>24</v>
      </c>
      <c r="B26" s="2" t="s">
        <v>274</v>
      </c>
      <c r="C26" s="1">
        <f>IFERROR((DL/(RadSpec!L26*EF_ow*ED_out*IRS_ow*(1/1000)))*1,".")</f>
        <v>24.072168360745515</v>
      </c>
      <c r="D26" s="1">
        <f>IFERROR(IF(A26="H-3",(DL/(RadSpec!K26*EF_ow*ED_out*ET_ow_o*(1/24)*IRA_ow*(1/17)*1000))*1,(DL/(RadSpec!K26*EF_ow*ED_out*ET_ow_o*(1/24)*IRA_ow*(1/PEF_wind)*1000))*1),".")</f>
        <v>1081.3551089484988</v>
      </c>
      <c r="E26" s="1">
        <f>IFERROR((DL/(RadSpec!J26*EF_ow*(1/365)*ED_out*RadSpec!T26*ET_ow_o*(1/24)*RadSpec!Y26))*1,".")</f>
        <v>16.917415204353109</v>
      </c>
      <c r="F26" s="1">
        <f t="shared" ref="F26:F29" si="22">(IF(AND(ISNUMBER(C26),ISNUMBER(D26),ISNUMBER(E26)),1/((1/C26)+(1/D26)+(1/E26)),IF(AND(ISNUMBER(C26),ISNUMBER(D26),NOT(ISNUMBER(E26))),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9.8447288842708467</v>
      </c>
      <c r="G26" s="1">
        <f>IFERROR((DL/(RadSpec!J26*EF_ow*(1/365)*ED_out*RadSpec!T26*ET_ow_o*(1/24)*RadSpec!Y26))*1,".")</f>
        <v>16.917415204353109</v>
      </c>
      <c r="H26" s="1">
        <f>IFERROR((DL/(RadSpec!P26*EF_ow*(1/365)*ED_out*RadSpec!U26*ET_ow_o*(1/24)*RadSpec!Z26)*1),".")</f>
        <v>56.759955151860098</v>
      </c>
      <c r="I26" s="1">
        <f>IFERROR((DL/(RadSpec!Q26*EF_ow*(1/365)*ED_out*RadSpec!V26*ET_ow_o*(1/24)*RadSpec!Z26))*1,".")</f>
        <v>22.267367021114342</v>
      </c>
      <c r="J26" s="1">
        <f>IFERROR((DL/(RadSpec!R26*EF_ow*(1/365)*ED_out*RadSpec!W26*ET_ow_o*(1/24)*RadSpec!AA26))*1,".")</f>
        <v>17.140012772831437</v>
      </c>
      <c r="K26" s="1">
        <f>IFERROR((DL/(RadSpec!N26*EF_ow*(1/365)*ED_out*RadSpec!S26*ET_ow_o*(1/24)*RadSpec!X26))*1,".")</f>
        <v>53.717449892841039</v>
      </c>
      <c r="L26" s="1">
        <f>IFERROR(DL/(RadSpec!K26*EF_ow*ED_out*ET_ow_o*(1/24)*IRA_ow),".")</f>
        <v>7.9549748423920618E-4</v>
      </c>
      <c r="M26" s="1">
        <f>IFERROR(DL/(RadSpec!M26*EF_ow*(1/365)*ED_out*ET_ow_o*(1/24)*GSF_a),".")</f>
        <v>7.8472347634649942E-3</v>
      </c>
      <c r="N26" s="1">
        <f t="shared" ref="N26:N29" si="23">IFERROR(IF(AND(ISNUMBER(L26),ISNUMBER(M26)),1/((1/L26)+(1/M26)),IF(AND(ISNUMBER(L26),NOT(ISNUMBER(M26))),1/((1/L26)),IF(AND(NOT(ISNUMBER(L26)),ISNUMBER(M26)),1/((1/M26)),IF(AND(NOT(ISNUMBER(L26)),NOT(ISNUMBER(M26))),".")))),".")</f>
        <v>7.2227801737454616E-4</v>
      </c>
    </row>
    <row r="27" spans="1:14" ht="15" customHeight="1" x14ac:dyDescent="0.25">
      <c r="A27" s="17" t="s">
        <v>25</v>
      </c>
      <c r="B27" s="2" t="s">
        <v>274</v>
      </c>
      <c r="C27" s="1" t="str">
        <f>IFERROR((DL/(RadSpec!L27*EF_ow*ED_out*IRS_ow*(1/1000)))*1,".")</f>
        <v>.</v>
      </c>
      <c r="D27" s="1" t="str">
        <f>IFERROR(IF(A27="H-3",(DL/(RadSpec!K27*EF_ow*ED_out*ET_ow_o*(1/24)*IRA_ow*(1/17)*1000))*1,(DL/(RadSpec!K27*EF_ow*ED_out*ET_ow_o*(1/24)*IRA_ow*(1/PEF_wind)*1000))*1),".")</f>
        <v>.</v>
      </c>
      <c r="E27" s="1">
        <f>IFERROR((DL/(RadSpec!J27*EF_ow*(1/365)*ED_out*RadSpec!T27*ET_ow_o*(1/24)*RadSpec!Y27))*1,".")</f>
        <v>380.88917272958753</v>
      </c>
      <c r="F27" s="1">
        <f t="shared" si="22"/>
        <v>380.88917272958753</v>
      </c>
      <c r="G27" s="1">
        <f>IFERROR((DL/(RadSpec!J27*EF_ow*(1/365)*ED_out*RadSpec!T27*ET_ow_o*(1/24)*RadSpec!Y27))*1,".")</f>
        <v>380.88917272958753</v>
      </c>
      <c r="H27" s="1">
        <f>IFERROR((DL/(RadSpec!P27*EF_ow*(1/365)*ED_out*RadSpec!U27*ET_ow_o*(1/24)*RadSpec!Z27)*1),".")</f>
        <v>641.6950594754627</v>
      </c>
      <c r="I27" s="1">
        <f>IFERROR((DL/(RadSpec!Q27*EF_ow*(1/365)*ED_out*RadSpec!V27*ET_ow_o*(1/24)*RadSpec!Z27))*1,".")</f>
        <v>460.29716280395377</v>
      </c>
      <c r="J27" s="1">
        <f>IFERROR((DL/(RadSpec!R27*EF_ow*(1/365)*ED_out*RadSpec!W27*ET_ow_o*(1/24)*RadSpec!AA27))*1,".")</f>
        <v>390.59699272419471</v>
      </c>
      <c r="K27" s="1">
        <f>IFERROR((DL/(RadSpec!N27*EF_ow*(1/365)*ED_out*RadSpec!S27*ET_ow_o*(1/24)*RadSpec!X27))*1,".")</f>
        <v>68.024548475411464</v>
      </c>
      <c r="L27" s="1" t="str">
        <f>IFERROR(DL/(RadSpec!K27*EF_ow*ED_out*ET_ow_o*(1/24)*IRA_ow),".")</f>
        <v>.</v>
      </c>
      <c r="M27" s="1">
        <f>IFERROR(DL/(RadSpec!M27*EF_ow*(1/365)*ED_out*ET_ow_o*(1/24)*GSF_a),".")</f>
        <v>6.5624230263737496E-2</v>
      </c>
      <c r="N27" s="1">
        <f t="shared" si="23"/>
        <v>6.5624230263737496E-2</v>
      </c>
    </row>
    <row r="28" spans="1:14" ht="15" customHeight="1" x14ac:dyDescent="0.25">
      <c r="A28" s="17" t="s">
        <v>26</v>
      </c>
      <c r="B28" s="2" t="s">
        <v>274</v>
      </c>
      <c r="C28" s="1" t="str">
        <f>IFERROR((DL/(RadSpec!L28*EF_ow*ED_out*IRS_ow*(1/1000)))*1,".")</f>
        <v>.</v>
      </c>
      <c r="D28" s="1" t="str">
        <f>IFERROR(IF(A28="H-3",(DL/(RadSpec!K28*EF_ow*ED_out*ET_ow_o*(1/24)*IRA_ow*(1/17)*1000))*1,(DL/(RadSpec!K28*EF_ow*ED_out*ET_ow_o*(1/24)*IRA_ow*(1/PEF_wind)*1000))*1),".")</f>
        <v>.</v>
      </c>
      <c r="E28" s="1">
        <f>IFERROR((DL/(RadSpec!J28*EF_ow*(1/365)*ED_out*RadSpec!T28*ET_ow_o*(1/24)*RadSpec!Y28))*1,".")</f>
        <v>0.37812510035854541</v>
      </c>
      <c r="F28" s="1">
        <f t="shared" si="22"/>
        <v>0.37812510035854541</v>
      </c>
      <c r="G28" s="1">
        <f>IFERROR((DL/(RadSpec!J28*EF_ow*(1/365)*ED_out*RadSpec!T28*ET_ow_o*(1/24)*RadSpec!Y28))*1,".")</f>
        <v>0.37812510035854541</v>
      </c>
      <c r="H28" s="1">
        <f>IFERROR((DL/(RadSpec!P28*EF_ow*(1/365)*ED_out*RadSpec!U28*ET_ow_o*(1/24)*RadSpec!Z28)*1),".")</f>
        <v>2.0676840805320458</v>
      </c>
      <c r="I28" s="1">
        <f>IFERROR((DL/(RadSpec!Q28*EF_ow*(1/365)*ED_out*RadSpec!V28*ET_ow_o*(1/24)*RadSpec!Z28))*1,".")</f>
        <v>0.71969114405259083</v>
      </c>
      <c r="J28" s="1">
        <f>IFERROR((DL/(RadSpec!R28*EF_ow*(1/365)*ED_out*RadSpec!W28*ET_ow_o*(1/24)*RadSpec!AA28))*1,".")</f>
        <v>0.44996233876863179</v>
      </c>
      <c r="K28" s="1">
        <f>IFERROR((DL/(RadSpec!N28*EF_ow*(1/365)*ED_out*RadSpec!S28*ET_ow_o*(1/24)*RadSpec!X28))*1,".")</f>
        <v>2.0609417656906834</v>
      </c>
      <c r="L28" s="1" t="str">
        <f>IFERROR(DL/(RadSpec!K28*EF_ow*ED_out*ET_ow_o*(1/24)*IRA_ow),".")</f>
        <v>.</v>
      </c>
      <c r="M28" s="1">
        <f>IFERROR(DL/(RadSpec!M28*EF_ow*(1/365)*ED_out*ET_ow_o*(1/24)*GSF_a),".")</f>
        <v>2.5541979818337042E-4</v>
      </c>
      <c r="N28" s="1">
        <f t="shared" si="23"/>
        <v>2.5541979818337042E-4</v>
      </c>
    </row>
    <row r="29" spans="1:14" ht="15" customHeight="1" x14ac:dyDescent="0.25">
      <c r="A29" s="17" t="s">
        <v>27</v>
      </c>
      <c r="B29" s="2" t="s">
        <v>274</v>
      </c>
      <c r="C29" s="1" t="str">
        <f>IFERROR((DL/(RadSpec!L29*EF_ow*ED_out*IRS_ow*(1/1000)))*1,".")</f>
        <v>.</v>
      </c>
      <c r="D29" s="1" t="str">
        <f>IFERROR(IF(A29="H-3",(DL/(RadSpec!K29*EF_ow*ED_out*ET_ow_o*(1/24)*IRA_ow*(1/17)*1000))*1,(DL/(RadSpec!K29*EF_ow*ED_out*ET_ow_o*(1/24)*IRA_ow*(1/PEF_wind)*1000))*1),".")</f>
        <v>.</v>
      </c>
      <c r="E29" s="1">
        <f>IFERROR((DL/(RadSpec!J29*EF_ow*(1/365)*ED_out*RadSpec!T29*ET_ow_o*(1/24)*RadSpec!Y29))*1,".")</f>
        <v>0.290120483459953</v>
      </c>
      <c r="F29" s="1">
        <f t="shared" si="22"/>
        <v>0.290120483459953</v>
      </c>
      <c r="G29" s="1">
        <f>IFERROR((DL/(RadSpec!J29*EF_ow*(1/365)*ED_out*RadSpec!T29*ET_ow_o*(1/24)*RadSpec!Y29))*1,".")</f>
        <v>0.290120483459953</v>
      </c>
      <c r="H29" s="1">
        <f>IFERROR((DL/(RadSpec!P29*EF_ow*(1/365)*ED_out*RadSpec!U29*ET_ow_o*(1/24)*RadSpec!Z29)*1),".")</f>
        <v>1.5885865496770599</v>
      </c>
      <c r="I29" s="1">
        <f>IFERROR((DL/(RadSpec!Q29*EF_ow*(1/365)*ED_out*RadSpec!V29*ET_ow_o*(1/24)*RadSpec!Z29))*1,".")</f>
        <v>0.55313841644806327</v>
      </c>
      <c r="J29" s="1">
        <f>IFERROR((DL/(RadSpec!R29*EF_ow*(1/365)*ED_out*RadSpec!W29*ET_ow_o*(1/24)*RadSpec!AA29))*1,".")</f>
        <v>0.34415877694456776</v>
      </c>
      <c r="K29" s="1">
        <f>IFERROR((DL/(RadSpec!N29*EF_ow*(1/365)*ED_out*RadSpec!S29*ET_ow_o*(1/24)*RadSpec!X29))*1,".")</f>
        <v>1.5769327146572658</v>
      </c>
      <c r="L29" s="1" t="str">
        <f>IFERROR(DL/(RadSpec!K29*EF_ow*ED_out*ET_ow_o*(1/24)*IRA_ow),".")</f>
        <v>.</v>
      </c>
      <c r="M29" s="1">
        <f>IFERROR(DL/(RadSpec!M29*EF_ow*(1/365)*ED_out*ET_ow_o*(1/24)*GSF_a),".")</f>
        <v>1.9736984405078624E-4</v>
      </c>
      <c r="N29" s="1">
        <f t="shared" si="23"/>
        <v>1.9736984405078624E-4</v>
      </c>
    </row>
    <row r="30" spans="1:14" ht="15" customHeight="1" x14ac:dyDescent="0.25">
      <c r="A30" s="17" t="s">
        <v>28</v>
      </c>
      <c r="B30" s="2" t="s">
        <v>274</v>
      </c>
      <c r="C30" s="1">
        <f>IFERROR((DL/(RadSpec!L30*EF_ow*ED_out*IRS_ow*(1/1000)))*1,".")</f>
        <v>234.60960960960958</v>
      </c>
      <c r="D30" s="1">
        <f>IFERROR(IF(A30="H-3",(DL/(RadSpec!K30*EF_ow*ED_out*ET_ow_o*(1/24)*IRA_ow*(1/17)*1000))*1,(DL/(RadSpec!K30*EF_ow*ED_out*ET_ow_o*(1/24)*IRA_ow*(1/PEF_wind)*1000))*1),".")</f>
        <v>7926.437934525401</v>
      </c>
      <c r="E30" s="1">
        <f>IFERROR((DL/(RadSpec!J30*EF_ow*(1/365)*ED_out*RadSpec!T30*ET_ow_o*(1/24)*RadSpec!Y30))*1,".")</f>
        <v>5295.2884989235326</v>
      </c>
      <c r="F30" s="1">
        <f t="shared" ref="F30" si="24">(IF(AND(ISNUMBER(C30),ISNUMBER(D30),ISNUMBER(E30)),1/((1/C30)+(1/D30)+(1/E30)),IF(AND(ISNUMBER(C30),ISNUMBER(D30),NOT(ISNUMBER(E30))),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218.46428705155787</v>
      </c>
      <c r="G30" s="1">
        <f>IFERROR((DL/(RadSpec!J30*EF_ow*(1/365)*ED_out*RadSpec!T30*ET_ow_o*(1/24)*RadSpec!Y30))*1,".")</f>
        <v>5295.2884989235326</v>
      </c>
      <c r="H30" s="1">
        <f>IFERROR((DL/(RadSpec!P30*EF_ow*(1/365)*ED_out*RadSpec!U30*ET_ow_o*(1/24)*RadSpec!Z30)*1),".")</f>
        <v>17967.461665312956</v>
      </c>
      <c r="I30" s="1">
        <f>IFERROR((DL/(RadSpec!Q30*EF_ow*(1/365)*ED_out*RadSpec!V30*ET_ow_o*(1/24)*RadSpec!Z30))*1,".")</f>
        <v>7422.4556737047815</v>
      </c>
      <c r="J30" s="1">
        <f>IFERROR((DL/(RadSpec!R30*EF_ow*(1/365)*ED_out*RadSpec!W30*ET_ow_o*(1/24)*RadSpec!AA30))*1,".")</f>
        <v>5473.2813896436519</v>
      </c>
      <c r="K30" s="1">
        <f>IFERROR((DL/(RadSpec!N30*EF_ow*(1/365)*ED_out*RadSpec!S30*ET_ow_o*(1/24)*RadSpec!X30))*1,".")</f>
        <v>8746.0133754100443</v>
      </c>
      <c r="L30" s="1">
        <f>IFERROR(DL/(RadSpec!K30*EF_ow*ED_out*ET_ow_o*(1/24)*IRA_ow),".")</f>
        <v>5.8310737922388405E-3</v>
      </c>
      <c r="M30" s="1">
        <f>IFERROR(DL/(RadSpec!M30*EF_ow*(1/365)*ED_out*ET_ow_o*(1/24)*GSF_a),".")</f>
        <v>2.4578131523305453</v>
      </c>
      <c r="N30" s="1">
        <f t="shared" ref="N30" si="25">IFERROR(IF(AND(ISNUMBER(L30),ISNUMBER(M30)),1/((1/L30)+(1/M30)),IF(AND(ISNUMBER(L30),NOT(ISNUMBER(M30))),1/((1/L30)),IF(AND(NOT(ISNUMBER(L30)),ISNUMBER(M30)),1/((1/M30)),IF(AND(NOT(ISNUMBER(L30)),NOT(ISNUMBER(M30))),".")))),".")</f>
        <v>5.8172725212557955E-3</v>
      </c>
    </row>
    <row r="31" spans="1:14" x14ac:dyDescent="0.25">
      <c r="A31" s="19" t="s">
        <v>1</v>
      </c>
      <c r="B31" s="19" t="s">
        <v>274</v>
      </c>
      <c r="C31" s="20">
        <f>1/SUM(1/C32,1/C33,1/C34,1/C35,1/C36,1/C37,1/C38,1/C41,1/C44)</f>
        <v>12.004561147814972</v>
      </c>
      <c r="D31" s="20">
        <f>1/SUM(1/D32,1/D33,1/D34,1/D35,1/D36,1/D37,1/D38,1/D41,1/D44)</f>
        <v>381.27428601144794</v>
      </c>
      <c r="E31" s="20">
        <f>1/SUM(1/E32,1/E33,1/E34,1/E35,1/E36,1/E37,1/E38,1/E39,1/E40,1/E41,1/E42,1/E43,1/E44)</f>
        <v>1.8979075467234403</v>
      </c>
      <c r="F31" s="21">
        <f>1/SUM(1/F32,1/F33,1/F34,1/F35,1/F36,1/F37,1/F38,1/F39,1/F40,1/F41,1/F42,1/F43,1/F44)</f>
        <v>1.6317991708549524</v>
      </c>
      <c r="G31" s="20">
        <f t="shared" ref="G31:N31" si="26">1/SUM(1/G32,1/G33,1/G34,1/G35,1/G36,1/G37,1/G38,1/G39,1/G40,1/G41,1/G42,1/G43,1/G44)</f>
        <v>1.8979075467234403</v>
      </c>
      <c r="H31" s="20">
        <f t="shared" si="26"/>
        <v>7.9105043145945872</v>
      </c>
      <c r="I31" s="20">
        <f t="shared" si="26"/>
        <v>2.9313154942151729</v>
      </c>
      <c r="J31" s="20">
        <f t="shared" si="26"/>
        <v>2.0289517901749381</v>
      </c>
      <c r="K31" s="20">
        <f t="shared" si="26"/>
        <v>7.0969812025891734</v>
      </c>
      <c r="L31" s="20">
        <f>1/SUM(1/L32,1/L33,1/L34,1/L35,1/L36,1/L37,1/L38,1/L41,1/L44)</f>
        <v>2.8048393429438328E-4</v>
      </c>
      <c r="M31" s="20">
        <f t="shared" si="26"/>
        <v>1.0686716855624206E-3</v>
      </c>
      <c r="N31" s="21">
        <f t="shared" si="26"/>
        <v>2.2217247174745642E-4</v>
      </c>
    </row>
    <row r="32" spans="1:14" x14ac:dyDescent="0.25">
      <c r="A32" s="22" t="s">
        <v>275</v>
      </c>
      <c r="B32" s="2">
        <v>1</v>
      </c>
      <c r="C32" s="23">
        <f>IFERROR(C3/$B32,0)</f>
        <v>58.882411823588292</v>
      </c>
      <c r="D32" s="23">
        <f>IFERROR(D3/$B32,0)</f>
        <v>832.23558333956828</v>
      </c>
      <c r="E32" s="23">
        <f>IFERROR(E3/$B32,0)</f>
        <v>130.91869052614965</v>
      </c>
      <c r="F32" s="23">
        <f>IF(AND(C32&lt;&gt;0,D32&lt;&gt;0,E32&lt;&gt;0),1/((1/C32)+(1/D32)+(1/E32)),IF(AND(C32&lt;&gt;0,D32&lt;&gt;0,E32=0), 1/((1/C32)+(1/D32)),IF(AND(C32&lt;&gt;0,D32=0,E32&lt;&gt;0),1/((1/C32)+(1/E32)),IF(AND(C32=0,D32&lt;&gt;0,E32&lt;&gt;0),1/((1/D32)+(1/E32)),IF(AND(C32&lt;&gt;0,D32=0,E32=0),1/((1/C32)),IF(AND(C32=0,D32&lt;&gt;0,E32=0),1/((1/D32)),IF(AND(C32=0,D32=0,E32&lt;&gt;0),1/((1/E32)),IF(AND(C32=0,D32=0,E32=0),0))))))))</f>
        <v>38.725300036565272</v>
      </c>
      <c r="G32" s="23">
        <f t="shared" ref="G32:M32" si="27">IFERROR(G3/$B32,0)</f>
        <v>130.91869052614965</v>
      </c>
      <c r="H32" s="23">
        <f t="shared" si="27"/>
        <v>265.84509606840595</v>
      </c>
      <c r="I32" s="23">
        <f t="shared" si="27"/>
        <v>140.82605089029073</v>
      </c>
      <c r="J32" s="23">
        <f t="shared" si="27"/>
        <v>130.91869052614965</v>
      </c>
      <c r="K32" s="23">
        <f t="shared" si="27"/>
        <v>190.96799847225606</v>
      </c>
      <c r="L32" s="23">
        <f t="shared" si="27"/>
        <v>6.122330281351689E-4</v>
      </c>
      <c r="M32" s="23">
        <f t="shared" si="27"/>
        <v>3.8769076509975874E-2</v>
      </c>
      <c r="N32" s="23">
        <f>IFERROR(IF(AND(L32&lt;&gt;0,M32&lt;&gt;0),1/((1/L32)+(1/M32)),IF(AND(L32&lt;&gt;0,M32=0),1/((1/L32)),IF(AND(L32=0,M32&lt;&gt;0),1/((1/M32)),IF(AND(L32=0,M32=0),0)))),0)</f>
        <v>6.0271507951599414E-4</v>
      </c>
    </row>
    <row r="33" spans="1:14" x14ac:dyDescent="0.25">
      <c r="A33" s="22" t="s">
        <v>276</v>
      </c>
      <c r="B33" s="2">
        <v>1</v>
      </c>
      <c r="C33" s="23">
        <f t="shared" ref="C33:E34" si="28">IFERROR(C13/$B33,0)</f>
        <v>112.26179450478517</v>
      </c>
      <c r="D33" s="23">
        <f t="shared" si="28"/>
        <v>6479.5484702866379</v>
      </c>
      <c r="E33" s="23">
        <f t="shared" si="28"/>
        <v>72.570527617559293</v>
      </c>
      <c r="F33" s="23">
        <f>IF(AND(C33&lt;&gt;0,D33&lt;&gt;0,E33&lt;&gt;0),1/((1/C33)+(1/D33)+(1/E33)),IF(AND(C33&lt;&gt;0,D33&lt;&gt;0,E33=0), 1/((1/C33)+(1/D33)),IF(AND(C33&lt;&gt;0,D33=0,E33&lt;&gt;0),1/((1/C33)+(1/E33)),IF(AND(C33=0,D33&lt;&gt;0,E33&lt;&gt;0),1/((1/D33)+(1/E33)),IF(AND(C33&lt;&gt;0,D33=0,E33=0),1/((1/C33)),IF(AND(C33=0,D33&lt;&gt;0,E33=0),1/((1/D33)),IF(AND(C33=0,D33=0,E33&lt;&gt;0),1/((1/E33)),IF(AND(C33=0,D33=0,E33=0),0))))))))</f>
        <v>43.779424533767795</v>
      </c>
      <c r="G33" s="23">
        <f t="shared" ref="G33:M34" si="29">IFERROR(G13/$B33,0)</f>
        <v>72.570527617559293</v>
      </c>
      <c r="H33" s="23">
        <f t="shared" si="29"/>
        <v>217.10682845586487</v>
      </c>
      <c r="I33" s="23">
        <f t="shared" si="29"/>
        <v>91.093774177285951</v>
      </c>
      <c r="J33" s="23">
        <f t="shared" si="29"/>
        <v>72.773238588558058</v>
      </c>
      <c r="K33" s="23">
        <f t="shared" si="29"/>
        <v>170.61894945472056</v>
      </c>
      <c r="L33" s="23">
        <f t="shared" si="29"/>
        <v>4.7666714333380999E-3</v>
      </c>
      <c r="M33" s="23">
        <f t="shared" si="29"/>
        <v>3.0293976063609059E-2</v>
      </c>
      <c r="N33" s="23">
        <f t="shared" ref="N33:N44" si="30">IFERROR(IF(AND(L33&lt;&gt;0,M33&lt;&gt;0),1/((1/L33)+(1/M33)),IF(AND(L33&lt;&gt;0,M33=0),1/((1/L33)),IF(AND(L33=0,M33&lt;&gt;0),1/((1/M33)),IF(AND(L33=0,M33=0),0)))),0)</f>
        <v>4.1186184686750858E-3</v>
      </c>
    </row>
    <row r="34" spans="1:14" x14ac:dyDescent="0.25">
      <c r="A34" s="22" t="s">
        <v>277</v>
      </c>
      <c r="B34" s="2">
        <v>1</v>
      </c>
      <c r="C34" s="23">
        <f t="shared" si="28"/>
        <v>12434.795043490696</v>
      </c>
      <c r="D34" s="23">
        <f t="shared" si="28"/>
        <v>17904015.510002553</v>
      </c>
      <c r="E34" s="23">
        <f t="shared" si="28"/>
        <v>4.7803338375603266</v>
      </c>
      <c r="F34" s="23">
        <f>IF(AND(C34&lt;&gt;0,D34&lt;&gt;0,E34&lt;&gt;0),1/((1/C34)+(1/D34)+(1/E34)),IF(AND(C34&lt;&gt;0,D34&lt;&gt;0,E34=0), 1/((1/C34)+(1/D34)),IF(AND(C34&lt;&gt;0,D34=0,E34&lt;&gt;0),1/((1/C34)+(1/E34)),IF(AND(C34=0,D34&lt;&gt;0,E34&lt;&gt;0),1/((1/D34)+(1/E34)),IF(AND(C34&lt;&gt;0,D34=0,E34=0),1/((1/C34)),IF(AND(C34=0,D34&lt;&gt;0,E34=0),1/((1/D34)),IF(AND(C34=0,D34=0,E34&lt;&gt;0),1/((1/E34)),IF(AND(C34=0,D34=0,E34=0),0))))))))</f>
        <v>4.7784955548364882</v>
      </c>
      <c r="G34" s="23">
        <f t="shared" si="29"/>
        <v>4.7803338375603266</v>
      </c>
      <c r="H34" s="23">
        <f t="shared" si="29"/>
        <v>20.514031035199832</v>
      </c>
      <c r="I34" s="23">
        <f t="shared" si="29"/>
        <v>7.3804021004826588</v>
      </c>
      <c r="J34" s="23">
        <f t="shared" si="29"/>
        <v>5.0489960106015079</v>
      </c>
      <c r="K34" s="23">
        <f t="shared" si="29"/>
        <v>20.609417656906839</v>
      </c>
      <c r="L34" s="23">
        <f t="shared" si="29"/>
        <v>13.171065802644751</v>
      </c>
      <c r="M34" s="23">
        <f t="shared" si="29"/>
        <v>2.8104443813056941E-3</v>
      </c>
      <c r="N34" s="23">
        <f t="shared" si="30"/>
        <v>2.8098448161152901E-3</v>
      </c>
    </row>
    <row r="35" spans="1:14" x14ac:dyDescent="0.25">
      <c r="A35" s="22" t="s">
        <v>278</v>
      </c>
      <c r="B35" s="2">
        <v>1</v>
      </c>
      <c r="C35" s="23">
        <f>IFERROR(C30/$B35,0)</f>
        <v>234.60960960960958</v>
      </c>
      <c r="D35" s="23">
        <f>IFERROR(D30/$B35,0)</f>
        <v>7926.437934525401</v>
      </c>
      <c r="E35" s="23">
        <f>IFERROR(E30/$B35,0)</f>
        <v>5295.2884989235326</v>
      </c>
      <c r="F35" s="23">
        <f t="shared" ref="F35:F61" si="31">IF(AND(C35&lt;&gt;0,D35&lt;&gt;0,E35&lt;&gt;0),1/((1/C35)+(1/D35)+(1/E35)),IF(AND(C35&lt;&gt;0,D35&lt;&gt;0,E35=0), 1/((1/C35)+(1/D35)),IF(AND(C35&lt;&gt;0,D35=0,E35&lt;&gt;0),1/((1/C35)+(1/E35)),IF(AND(C35=0,D35&lt;&gt;0,E35&lt;&gt;0),1/((1/D35)+(1/E35)),IF(AND(C35&lt;&gt;0,D35=0,E35=0),1/((1/C35)),IF(AND(C35=0,D35&lt;&gt;0,E35=0),1/((1/D35)),IF(AND(C35=0,D35=0,E35&lt;&gt;0),1/((1/E35)),IF(AND(C35=0,D35=0,E35=0),0))))))))</f>
        <v>218.46428705155787</v>
      </c>
      <c r="G35" s="23">
        <f t="shared" ref="G35:M35" si="32">IFERROR(G30/$B35,0)</f>
        <v>5295.2884989235326</v>
      </c>
      <c r="H35" s="23">
        <f t="shared" si="32"/>
        <v>17967.461665312956</v>
      </c>
      <c r="I35" s="23">
        <f t="shared" si="32"/>
        <v>7422.4556737047815</v>
      </c>
      <c r="J35" s="23">
        <f t="shared" si="32"/>
        <v>5473.2813896436519</v>
      </c>
      <c r="K35" s="23">
        <f t="shared" si="32"/>
        <v>8746.0133754100443</v>
      </c>
      <c r="L35" s="23">
        <f t="shared" si="32"/>
        <v>5.8310737922388405E-3</v>
      </c>
      <c r="M35" s="23">
        <f t="shared" si="32"/>
        <v>2.4578131523305453</v>
      </c>
      <c r="N35" s="23">
        <f t="shared" si="30"/>
        <v>5.8172725212557955E-3</v>
      </c>
    </row>
    <row r="36" spans="1:14" x14ac:dyDescent="0.25">
      <c r="A36" s="22" t="s">
        <v>279</v>
      </c>
      <c r="B36" s="2">
        <v>1</v>
      </c>
      <c r="C36" s="23">
        <f>IFERROR(C26/$B36,0)</f>
        <v>24.072168360745515</v>
      </c>
      <c r="D36" s="23">
        <f>IFERROR(D26/$B36,0)</f>
        <v>1081.3551089484988</v>
      </c>
      <c r="E36" s="23">
        <f>IFERROR(E26/$B36,0)</f>
        <v>16.917415204353109</v>
      </c>
      <c r="F36" s="23">
        <f t="shared" si="31"/>
        <v>9.8447288842708467</v>
      </c>
      <c r="G36" s="23">
        <f t="shared" ref="G36:M36" si="33">IFERROR(G26/$B36,0)</f>
        <v>16.917415204353109</v>
      </c>
      <c r="H36" s="23">
        <f t="shared" si="33"/>
        <v>56.759955151860098</v>
      </c>
      <c r="I36" s="23">
        <f t="shared" si="33"/>
        <v>22.267367021114342</v>
      </c>
      <c r="J36" s="23">
        <f t="shared" si="33"/>
        <v>17.140012772831437</v>
      </c>
      <c r="K36" s="23">
        <f t="shared" si="33"/>
        <v>53.717449892841039</v>
      </c>
      <c r="L36" s="23">
        <f t="shared" si="33"/>
        <v>7.9549748423920618E-4</v>
      </c>
      <c r="M36" s="23">
        <f t="shared" si="33"/>
        <v>7.8472347634649942E-3</v>
      </c>
      <c r="N36" s="23">
        <f t="shared" si="30"/>
        <v>7.2227801737454616E-4</v>
      </c>
    </row>
    <row r="37" spans="1:14" x14ac:dyDescent="0.25">
      <c r="A37" s="22" t="s">
        <v>280</v>
      </c>
      <c r="B37" s="2">
        <v>1</v>
      </c>
      <c r="C37" s="23">
        <f>IFERROR(C22/$B37,0)</f>
        <v>120.60253024108445</v>
      </c>
      <c r="D37" s="23">
        <f>IFERROR(D22/$B37,0)</f>
        <v>9707.7658413331337</v>
      </c>
      <c r="E37" s="23">
        <f>IFERROR(E22/$B37,0)</f>
        <v>546.18070051789891</v>
      </c>
      <c r="F37" s="23">
        <f t="shared" si="31"/>
        <v>97.793713163404931</v>
      </c>
      <c r="G37" s="23">
        <f t="shared" ref="G37:M37" si="34">IFERROR(G22/$B37,0)</f>
        <v>546.18070051789891</v>
      </c>
      <c r="H37" s="23">
        <f t="shared" si="34"/>
        <v>752.97165938450246</v>
      </c>
      <c r="I37" s="23">
        <f t="shared" si="34"/>
        <v>548.48040873060597</v>
      </c>
      <c r="J37" s="23">
        <f t="shared" si="34"/>
        <v>546.18070051789891</v>
      </c>
      <c r="K37" s="23">
        <f t="shared" si="34"/>
        <v>378.46385151774376</v>
      </c>
      <c r="L37" s="23">
        <f t="shared" si="34"/>
        <v>7.1415053579143963E-3</v>
      </c>
      <c r="M37" s="23">
        <f t="shared" si="34"/>
        <v>0.10547700167896269</v>
      </c>
      <c r="N37" s="23">
        <f t="shared" si="30"/>
        <v>6.6886393049092746E-3</v>
      </c>
    </row>
    <row r="38" spans="1:14" x14ac:dyDescent="0.25">
      <c r="A38" s="22" t="s">
        <v>281</v>
      </c>
      <c r="B38" s="2">
        <v>1</v>
      </c>
      <c r="C38" s="23">
        <f>IFERROR(C2/$B38,0)</f>
        <v>311.19202103658068</v>
      </c>
      <c r="D38" s="23">
        <f>IFERROR(D2/$B38,0)</f>
        <v>8893.4979003934241</v>
      </c>
      <c r="E38" s="23">
        <f>IFERROR(E2/$B38,0)</f>
        <v>92.059432560790768</v>
      </c>
      <c r="F38" s="23">
        <f t="shared" si="31"/>
        <v>70.479913590719121</v>
      </c>
      <c r="G38" s="23">
        <f t="shared" ref="G38:M38" si="35">IFERROR(G2/$B38,0)</f>
        <v>92.059432560790768</v>
      </c>
      <c r="H38" s="23">
        <f t="shared" si="35"/>
        <v>333.58283501541337</v>
      </c>
      <c r="I38" s="23">
        <f t="shared" si="35"/>
        <v>127.70989909168522</v>
      </c>
      <c r="J38" s="23">
        <f t="shared" si="35"/>
        <v>94.737525144377415</v>
      </c>
      <c r="K38" s="23">
        <f t="shared" si="35"/>
        <v>315.38654293145316</v>
      </c>
      <c r="L38" s="23">
        <f t="shared" si="35"/>
        <v>6.5424902026209215E-3</v>
      </c>
      <c r="M38" s="23">
        <f t="shared" si="35"/>
        <v>4.6029716280395379E-2</v>
      </c>
      <c r="N38" s="23">
        <f t="shared" si="30"/>
        <v>5.7282923419087438E-3</v>
      </c>
    </row>
    <row r="39" spans="1:14" x14ac:dyDescent="0.25">
      <c r="A39" s="22" t="s">
        <v>282</v>
      </c>
      <c r="B39" s="2">
        <v>1</v>
      </c>
      <c r="C39" s="23">
        <f>IFERROR(C11/$B39,0)</f>
        <v>0</v>
      </c>
      <c r="D39" s="23">
        <f>IFERROR(D11/$B39,0)</f>
        <v>0</v>
      </c>
      <c r="E39" s="23">
        <f>IFERROR(E11/$B39,0)</f>
        <v>36.539718674198852</v>
      </c>
      <c r="F39" s="23">
        <f t="shared" si="31"/>
        <v>36.539718674198852</v>
      </c>
      <c r="G39" s="23">
        <f t="shared" ref="G39:M39" si="36">IFERROR(G11/$B39,0)</f>
        <v>36.539718674198852</v>
      </c>
      <c r="H39" s="23">
        <f t="shared" si="36"/>
        <v>152.35566909183501</v>
      </c>
      <c r="I39" s="23">
        <f t="shared" si="36"/>
        <v>54.503806306911677</v>
      </c>
      <c r="J39" s="23">
        <f t="shared" si="36"/>
        <v>37.97787086691514</v>
      </c>
      <c r="K39" s="23">
        <f t="shared" si="36"/>
        <v>154.76216976562014</v>
      </c>
      <c r="L39" s="23">
        <f t="shared" si="36"/>
        <v>0</v>
      </c>
      <c r="M39" s="23">
        <f t="shared" si="36"/>
        <v>2.084225553176303E-2</v>
      </c>
      <c r="N39" s="23">
        <f t="shared" si="30"/>
        <v>2.084225553176303E-2</v>
      </c>
    </row>
    <row r="40" spans="1:14" x14ac:dyDescent="0.25">
      <c r="A40" s="22" t="s">
        <v>283</v>
      </c>
      <c r="B40" s="2">
        <v>1</v>
      </c>
      <c r="C40" s="23">
        <f>IFERROR(C4/$B40,0)</f>
        <v>0</v>
      </c>
      <c r="D40" s="23">
        <f>IFERROR(D4/$B40,0)</f>
        <v>0</v>
      </c>
      <c r="E40" s="23">
        <f>IFERROR(E4/$B40,0)</f>
        <v>4102.8062070399665</v>
      </c>
      <c r="F40" s="23">
        <f t="shared" si="31"/>
        <v>4102.8062070399665</v>
      </c>
      <c r="G40" s="23">
        <f t="shared" ref="G40:M40" si="37">IFERROR(G4/$B40,0)</f>
        <v>4102.8062070399665</v>
      </c>
      <c r="H40" s="23">
        <f t="shared" si="37"/>
        <v>18092.235704655403</v>
      </c>
      <c r="I40" s="23">
        <f t="shared" si="37"/>
        <v>6480.8008494288024</v>
      </c>
      <c r="J40" s="23">
        <f t="shared" si="37"/>
        <v>4385.9965344619168</v>
      </c>
      <c r="K40" s="23">
        <f t="shared" si="37"/>
        <v>18339.658003062472</v>
      </c>
      <c r="L40" s="23">
        <f t="shared" si="37"/>
        <v>0</v>
      </c>
      <c r="M40" s="23">
        <f t="shared" si="37"/>
        <v>2.4578131523305453</v>
      </c>
      <c r="N40" s="23">
        <f t="shared" si="30"/>
        <v>2.4578131523305453</v>
      </c>
    </row>
    <row r="41" spans="1:14" x14ac:dyDescent="0.25">
      <c r="A41" s="22" t="s">
        <v>284</v>
      </c>
      <c r="B41" s="24">
        <v>0.99987999999999999</v>
      </c>
      <c r="C41" s="23">
        <f>IFERROR(C8/$B41,0)</f>
        <v>60674.008214379712</v>
      </c>
      <c r="D41" s="23">
        <f>IFERROR(D8/$B41,0)</f>
        <v>2300059.4078503973</v>
      </c>
      <c r="E41" s="23">
        <f>IFERROR(E8/$B41,0)</f>
        <v>7.0804201435432539</v>
      </c>
      <c r="F41" s="23">
        <f t="shared" si="31"/>
        <v>7.0795721915768786</v>
      </c>
      <c r="G41" s="23">
        <f t="shared" ref="G41:M41" si="38">IFERROR(G8/$B41,0)</f>
        <v>7.0804201435432539</v>
      </c>
      <c r="H41" s="23">
        <f t="shared" si="38"/>
        <v>32.774775004074435</v>
      </c>
      <c r="I41" s="23">
        <f t="shared" si="38"/>
        <v>11.736912670378006</v>
      </c>
      <c r="J41" s="23">
        <f t="shared" si="38"/>
        <v>7.731734756154057</v>
      </c>
      <c r="K41" s="23">
        <f t="shared" si="38"/>
        <v>25.387817066677155</v>
      </c>
      <c r="L41" s="23">
        <f t="shared" si="38"/>
        <v>1.692035722034815</v>
      </c>
      <c r="M41" s="23">
        <f t="shared" si="38"/>
        <v>4.3865229172119821E-3</v>
      </c>
      <c r="N41" s="23">
        <f t="shared" si="30"/>
        <v>4.3751804679128875E-3</v>
      </c>
    </row>
    <row r="42" spans="1:14" x14ac:dyDescent="0.25">
      <c r="A42" s="22" t="s">
        <v>285</v>
      </c>
      <c r="B42" s="2">
        <v>0.97898250799999997</v>
      </c>
      <c r="C42" s="23">
        <f>IFERROR(C19/$B42,0)</f>
        <v>0</v>
      </c>
      <c r="D42" s="23">
        <f>IFERROR(D19/$B42,0)</f>
        <v>0</v>
      </c>
      <c r="E42" s="23">
        <f>IFERROR(E19/$B42,0)</f>
        <v>22941.499871661847</v>
      </c>
      <c r="F42" s="23">
        <f t="shared" si="31"/>
        <v>22941.499871661847</v>
      </c>
      <c r="G42" s="23">
        <f t="shared" ref="G42:M42" si="39">IFERROR(G19/$B42,0)</f>
        <v>22941.499871661847</v>
      </c>
      <c r="H42" s="23">
        <f t="shared" si="39"/>
        <v>117752.83119968028</v>
      </c>
      <c r="I42" s="23">
        <f t="shared" si="39"/>
        <v>41131.591732809495</v>
      </c>
      <c r="J42" s="23">
        <f t="shared" si="39"/>
        <v>26090.333187380136</v>
      </c>
      <c r="K42" s="23">
        <f t="shared" si="39"/>
        <v>119117.05338879654</v>
      </c>
      <c r="L42" s="23">
        <f t="shared" si="39"/>
        <v>0</v>
      </c>
      <c r="M42" s="23">
        <f t="shared" si="39"/>
        <v>15.562654883700436</v>
      </c>
      <c r="N42" s="23">
        <f t="shared" si="30"/>
        <v>15.562654883700436</v>
      </c>
    </row>
    <row r="43" spans="1:14" x14ac:dyDescent="0.25">
      <c r="A43" s="22" t="s">
        <v>286</v>
      </c>
      <c r="B43" s="2">
        <v>2.0897492E-2</v>
      </c>
      <c r="C43" s="23">
        <f>IFERROR(C28/$B43,0)</f>
        <v>0</v>
      </c>
      <c r="D43" s="23">
        <f>IFERROR(D28/$B43,0)</f>
        <v>0</v>
      </c>
      <c r="E43" s="23">
        <f>IFERROR(E28/$B43,0)</f>
        <v>18.094281378767626</v>
      </c>
      <c r="F43" s="23">
        <f t="shared" si="31"/>
        <v>18.094281378767626</v>
      </c>
      <c r="G43" s="23">
        <f t="shared" ref="G43:M43" si="40">IFERROR(G28/$B43,0)</f>
        <v>18.094281378767626</v>
      </c>
      <c r="H43" s="23">
        <f t="shared" si="40"/>
        <v>98.944125952149946</v>
      </c>
      <c r="I43" s="23">
        <f t="shared" si="40"/>
        <v>34.439115662903035</v>
      </c>
      <c r="J43" s="23">
        <f t="shared" si="40"/>
        <v>21.531882331555948</v>
      </c>
      <c r="K43" s="23">
        <f t="shared" si="40"/>
        <v>98.621488439410982</v>
      </c>
      <c r="L43" s="23">
        <f t="shared" si="40"/>
        <v>0</v>
      </c>
      <c r="M43" s="23">
        <f t="shared" si="40"/>
        <v>1.2222509676442055E-2</v>
      </c>
      <c r="N43" s="23">
        <f t="shared" si="30"/>
        <v>1.2222509676442055E-2</v>
      </c>
    </row>
    <row r="44" spans="1:14" x14ac:dyDescent="0.25">
      <c r="A44" s="22" t="s">
        <v>287</v>
      </c>
      <c r="B44" s="2">
        <v>0.99987999999999999</v>
      </c>
      <c r="C44" s="23">
        <f>IFERROR(C15/$B44,0)</f>
        <v>211877.48900259589</v>
      </c>
      <c r="D44" s="23">
        <f>IFERROR(D15/$B44,0)</f>
        <v>1169800988.2333679</v>
      </c>
      <c r="E44" s="23">
        <f>IFERROR(E15/$B44,0)</f>
        <v>7183.8836857565957</v>
      </c>
      <c r="F44" s="23">
        <f t="shared" si="31"/>
        <v>6948.2546243770885</v>
      </c>
      <c r="G44" s="23">
        <f t="shared" ref="G44:M44" si="41">IFERROR(G15/$B44,0)</f>
        <v>7183.8836857565957</v>
      </c>
      <c r="H44" s="23">
        <f t="shared" si="41"/>
        <v>18323.450160505748</v>
      </c>
      <c r="I44" s="23">
        <f t="shared" si="41"/>
        <v>9075.5646563006521</v>
      </c>
      <c r="J44" s="23">
        <f t="shared" si="41"/>
        <v>7292.4562351634968</v>
      </c>
      <c r="K44" s="23">
        <f t="shared" si="41"/>
        <v>1450.2270982009939</v>
      </c>
      <c r="L44" s="23">
        <f t="shared" si="41"/>
        <v>860.56258069105922</v>
      </c>
      <c r="M44" s="23">
        <f t="shared" si="41"/>
        <v>0.26055946128239177</v>
      </c>
      <c r="N44" s="23">
        <f t="shared" si="30"/>
        <v>0.26048059347587371</v>
      </c>
    </row>
    <row r="45" spans="1:14" x14ac:dyDescent="0.25">
      <c r="A45" s="19" t="s">
        <v>8</v>
      </c>
      <c r="B45" s="19" t="s">
        <v>274</v>
      </c>
      <c r="C45" s="20">
        <f>IFERROR(IF(AND(C46&lt;&gt;0,C47&lt;&gt;0),1/SUM(1/C46,1/C47),IF(AND(C46&lt;&gt;0,C47=0),1/(1/C46),IF(AND(C46=0,C47&lt;&gt;0),1/(1/C47),IF(AND(C46=0,C47=0),".")))),".")</f>
        <v>883.23617735382436</v>
      </c>
      <c r="D45" s="20">
        <f t="shared" ref="D45:N45" si="42">IFERROR(IF(AND(D46&lt;&gt;0,D47&lt;&gt;0),1/SUM(1/D46,1/D47),IF(AND(D46&lt;&gt;0,D47=0),1/(1/D46),IF(AND(D46=0,D47&lt;&gt;0),1/(1/D47),IF(AND(D46=0,D47=0),".")))),".")</f>
        <v>1957849.1780722216</v>
      </c>
      <c r="E45" s="20">
        <f t="shared" si="42"/>
        <v>1.5243706691979082</v>
      </c>
      <c r="F45" s="21">
        <f t="shared" si="42"/>
        <v>1.5217431193834796</v>
      </c>
      <c r="G45" s="20">
        <f t="shared" si="42"/>
        <v>1.5243706691979082</v>
      </c>
      <c r="H45" s="20">
        <f t="shared" si="42"/>
        <v>7.6614357166898257</v>
      </c>
      <c r="I45" s="20">
        <f t="shared" si="42"/>
        <v>2.6784444553002409</v>
      </c>
      <c r="J45" s="20">
        <f t="shared" si="42"/>
        <v>1.7136845838623498</v>
      </c>
      <c r="K45" s="20">
        <f t="shared" si="42"/>
        <v>7.5995060692514675</v>
      </c>
      <c r="L45" s="20">
        <f t="shared" si="42"/>
        <v>1.4402892100733828</v>
      </c>
      <c r="M45" s="20">
        <f t="shared" si="42"/>
        <v>1.0221870393060687E-3</v>
      </c>
      <c r="N45" s="21">
        <f t="shared" si="42"/>
        <v>1.0214620978774376E-3</v>
      </c>
    </row>
    <row r="46" spans="1:14" x14ac:dyDescent="0.25">
      <c r="A46" s="22" t="s">
        <v>288</v>
      </c>
      <c r="B46" s="2">
        <v>1</v>
      </c>
      <c r="C46" s="23">
        <f>IFERROR(C10/$B46,0)</f>
        <v>883.23617735382436</v>
      </c>
      <c r="D46" s="23">
        <f>IFERROR(D10/$B46,0)</f>
        <v>1957849.1780722216</v>
      </c>
      <c r="E46" s="23">
        <f>IFERROR(E10/$B46,0)</f>
        <v>5602.756863377158</v>
      </c>
      <c r="F46" s="23">
        <f t="shared" si="31"/>
        <v>762.66345880634003</v>
      </c>
      <c r="G46" s="23">
        <f t="shared" ref="G46:M46" si="43">IFERROR(G10/$B46,0)</f>
        <v>5602.756863377158</v>
      </c>
      <c r="H46" s="23">
        <f t="shared" si="43"/>
        <v>12117.590425443621</v>
      </c>
      <c r="I46" s="23">
        <f t="shared" si="43"/>
        <v>6947.4185105876759</v>
      </c>
      <c r="J46" s="23">
        <f t="shared" si="43"/>
        <v>5700.8357581408727</v>
      </c>
      <c r="K46" s="23">
        <f t="shared" si="43"/>
        <v>1330.0646538962239</v>
      </c>
      <c r="L46" s="23">
        <f t="shared" si="43"/>
        <v>1.4402892100733828</v>
      </c>
      <c r="M46" s="23">
        <f t="shared" si="43"/>
        <v>0.27715765334791259</v>
      </c>
      <c r="N46" s="23">
        <f t="shared" ref="N46:N47" si="44">IFERROR(IF(AND(L46&lt;&gt;0,M46&lt;&gt;0),1/((1/L46)+(1/M46)),IF(AND(L46&lt;&gt;0,M46=0),1/((1/L46)),IF(AND(L46=0,M46&lt;&gt;0),1/((1/M46)),IF(AND(L46=0,M46=0),0)))),0)</f>
        <v>0.23243058408866507</v>
      </c>
    </row>
    <row r="47" spans="1:14" x14ac:dyDescent="0.25">
      <c r="A47" s="22" t="s">
        <v>289</v>
      </c>
      <c r="B47" s="2">
        <v>0.94399</v>
      </c>
      <c r="C47" s="23">
        <f>IFERROR(C6/$B$47,0)</f>
        <v>0</v>
      </c>
      <c r="D47" s="23">
        <f>IFERROR(D6/$B$47,0)</f>
        <v>0</v>
      </c>
      <c r="E47" s="23">
        <f>IFERROR(E6/$B$47,0)</f>
        <v>1.5247855253818172</v>
      </c>
      <c r="F47" s="23">
        <f t="shared" si="31"/>
        <v>1.5247855253818172</v>
      </c>
      <c r="G47" s="23">
        <f t="shared" ref="G47:M47" si="45">IFERROR(G6/$B$47,0)</f>
        <v>1.5247855253818172</v>
      </c>
      <c r="H47" s="23">
        <f t="shared" si="45"/>
        <v>7.6662827803919145</v>
      </c>
      <c r="I47" s="23">
        <f t="shared" si="45"/>
        <v>2.6794774766418339</v>
      </c>
      <c r="J47" s="23">
        <f t="shared" si="45"/>
        <v>1.7141998763609247</v>
      </c>
      <c r="K47" s="23">
        <f t="shared" si="45"/>
        <v>7.6431764015785522</v>
      </c>
      <c r="L47" s="23">
        <f t="shared" si="45"/>
        <v>0</v>
      </c>
      <c r="M47" s="23">
        <f t="shared" si="45"/>
        <v>1.0259709297178769E-3</v>
      </c>
      <c r="N47" s="23">
        <f t="shared" si="44"/>
        <v>1.0259709297178769E-3</v>
      </c>
    </row>
    <row r="48" spans="1:14" x14ac:dyDescent="0.25">
      <c r="A48" s="19" t="s">
        <v>21</v>
      </c>
      <c r="B48" s="19" t="s">
        <v>274</v>
      </c>
      <c r="C48" s="20">
        <f>1/SUM(1/C49,1/C52,1/C54,1/C58,1/C59,1/C61)</f>
        <v>5.4910524391257063</v>
      </c>
      <c r="D48" s="20">
        <f>1/SUM(1/D49,1/D50,1/D51,1/D52,1/D54,1/D58,1/D59,1/D61)</f>
        <v>3854.2678528858619</v>
      </c>
      <c r="E48" s="20">
        <f>1/SUM(1/E49,1/E50,1/E51,1/E52,1/E53,1/E54,1/E55,1/E56,1/E57,1/E58,1/E59,1/E60,1/E61,1/E62)</f>
        <v>0.46629244848528234</v>
      </c>
      <c r="F48" s="21">
        <f>1/SUM(1/F49,1/F50,1/F51,1/F52,1/F53,1/F54,1/F55,1/F56,1/F57,1/F58,1/F59,1/F60,1/F61,1/F62)</f>
        <v>0.42974695084043402</v>
      </c>
      <c r="G48" s="20">
        <f t="shared" ref="G48:N48" si="46">1/SUM(1/G49,1/G50,1/G51,1/G52,1/G53,1/G54,1/G55,1/G56,1/G57,1/G58,1/G59,1/G60,1/G61,1/G62)</f>
        <v>0.46629244848528234</v>
      </c>
      <c r="H48" s="20">
        <f t="shared" si="46"/>
        <v>2.5312723791765643</v>
      </c>
      <c r="I48" s="20">
        <f t="shared" si="46"/>
        <v>0.88017269451842139</v>
      </c>
      <c r="J48" s="20">
        <f t="shared" si="46"/>
        <v>0.55052657565839436</v>
      </c>
      <c r="K48" s="20">
        <f t="shared" si="46"/>
        <v>2.4375341091628147</v>
      </c>
      <c r="L48" s="20">
        <f>1/SUM(1/L49,1/L50,1/L51,1/L52,1/L54,1/L58,1/L59,1/L61)</f>
        <v>2.8353871500511637E-3</v>
      </c>
      <c r="M48" s="20">
        <f t="shared" si="46"/>
        <v>3.1440784742560132E-4</v>
      </c>
      <c r="N48" s="21">
        <f t="shared" si="46"/>
        <v>2.8302412416678964E-4</v>
      </c>
    </row>
    <row r="49" spans="1:14" x14ac:dyDescent="0.25">
      <c r="A49" s="22" t="s">
        <v>290</v>
      </c>
      <c r="B49" s="2">
        <v>1</v>
      </c>
      <c r="C49" s="23">
        <f>IFERROR(C23/$B49,0)</f>
        <v>42.900042900042898</v>
      </c>
      <c r="D49" s="23">
        <f>IFERROR(D23/$B49,0)</f>
        <v>7926.437934525401</v>
      </c>
      <c r="E49" s="23">
        <f>IFERROR(E23/$B49,0)</f>
        <v>153.25187891002227</v>
      </c>
      <c r="F49" s="23">
        <f t="shared" si="31"/>
        <v>33.376315849179441</v>
      </c>
      <c r="G49" s="23">
        <f t="shared" ref="G49:M49" si="47">IFERROR(G23/$B49,0)</f>
        <v>153.25187891002227</v>
      </c>
      <c r="H49" s="23">
        <f t="shared" si="47"/>
        <v>614.4532880826365</v>
      </c>
      <c r="I49" s="23">
        <f t="shared" si="47"/>
        <v>222.67367021114347</v>
      </c>
      <c r="J49" s="23">
        <f t="shared" si="47"/>
        <v>156.94469526929993</v>
      </c>
      <c r="K49" s="23">
        <f t="shared" si="47"/>
        <v>623.21891716993741</v>
      </c>
      <c r="L49" s="23">
        <f t="shared" si="47"/>
        <v>5.8310737922388405E-3</v>
      </c>
      <c r="M49" s="23">
        <f t="shared" si="47"/>
        <v>8.3771123519947865E-2</v>
      </c>
      <c r="N49" s="23">
        <f t="shared" ref="N49:N62" si="48">IFERROR(IF(AND(L49&lt;&gt;0,M49&lt;&gt;0),1/((1/L49)+(1/M49)),IF(AND(L49&lt;&gt;0,M49=0),1/((1/L49)),IF(AND(L49=0,M49&lt;&gt;0),1/((1/M49)),IF(AND(L49=0,M49=0),0)))),0)</f>
        <v>5.4516029467631556E-3</v>
      </c>
    </row>
    <row r="50" spans="1:14" x14ac:dyDescent="0.25">
      <c r="A50" s="22" t="s">
        <v>291</v>
      </c>
      <c r="B50" s="2">
        <v>1</v>
      </c>
      <c r="C50" s="23">
        <f>IFERROR(C25/$B50,0)</f>
        <v>0</v>
      </c>
      <c r="D50" s="23">
        <f>IFERROR(D25/$B50,0)</f>
        <v>46118557.203780629</v>
      </c>
      <c r="E50" s="23">
        <f>IFERROR(E25/$B50,0)</f>
        <v>2285.3350363775244</v>
      </c>
      <c r="F50" s="23">
        <f t="shared" si="31"/>
        <v>2285.2217956832742</v>
      </c>
      <c r="G50" s="23">
        <f t="shared" ref="G50:M50" si="49">IFERROR(G25/$B50,0)</f>
        <v>2285.3350363775244</v>
      </c>
      <c r="H50" s="23">
        <f t="shared" si="49"/>
        <v>11039.330260467706</v>
      </c>
      <c r="I50" s="23">
        <f t="shared" si="49"/>
        <v>3871.1470155577686</v>
      </c>
      <c r="J50" s="23">
        <f t="shared" si="49"/>
        <v>2505.0787898753642</v>
      </c>
      <c r="K50" s="23">
        <f t="shared" si="49"/>
        <v>11191.135394341885</v>
      </c>
      <c r="L50" s="23">
        <f t="shared" si="49"/>
        <v>33.927056827820195</v>
      </c>
      <c r="M50" s="23">
        <f t="shared" si="49"/>
        <v>1.5059433187690048</v>
      </c>
      <c r="N50" s="23">
        <f t="shared" si="48"/>
        <v>1.4419389931414073</v>
      </c>
    </row>
    <row r="51" spans="1:14" x14ac:dyDescent="0.25">
      <c r="A51" s="22" t="s">
        <v>292</v>
      </c>
      <c r="B51" s="2">
        <v>1</v>
      </c>
      <c r="C51" s="23">
        <f>IFERROR(C21/$B51,0)</f>
        <v>0</v>
      </c>
      <c r="D51" s="23">
        <f>IFERROR(D21/$B51,0)</f>
        <v>39642591.822147384</v>
      </c>
      <c r="E51" s="23">
        <f>IFERROR(E21/$B51,0)</f>
        <v>585983342.66090393</v>
      </c>
      <c r="F51" s="23">
        <f t="shared" si="31"/>
        <v>37130651.38017077</v>
      </c>
      <c r="G51" s="23">
        <f t="shared" ref="G51:M51" si="50">IFERROR(G21/$B51,0)</f>
        <v>585983342.66090393</v>
      </c>
      <c r="H51" s="23">
        <f t="shared" si="50"/>
        <v>1247740393.4245107</v>
      </c>
      <c r="I51" s="23">
        <f t="shared" si="50"/>
        <v>666994864.6877569</v>
      </c>
      <c r="J51" s="23">
        <f t="shared" si="50"/>
        <v>585983342.66090393</v>
      </c>
      <c r="K51" s="23">
        <f t="shared" si="50"/>
        <v>695589367.86886895</v>
      </c>
      <c r="L51" s="23">
        <f t="shared" si="50"/>
        <v>29.163021289005542</v>
      </c>
      <c r="M51" s="23">
        <f t="shared" si="50"/>
        <v>9943.8242040854129</v>
      </c>
      <c r="N51" s="23">
        <f t="shared" si="48"/>
        <v>29.077742746931499</v>
      </c>
    </row>
    <row r="52" spans="1:14" x14ac:dyDescent="0.25">
      <c r="A52" s="22" t="s">
        <v>293</v>
      </c>
      <c r="B52" s="2">
        <v>0.99980000000000002</v>
      </c>
      <c r="C52" s="23">
        <f>IFERROR(C17/$B52,0)</f>
        <v>86434.639532309418</v>
      </c>
      <c r="D52" s="23">
        <f>IFERROR(D17/$B52,0)</f>
        <v>6483626.1176004102</v>
      </c>
      <c r="E52" s="23">
        <f>IFERROR(E17/$B52,0)</f>
        <v>3.8719213998377366</v>
      </c>
      <c r="F52" s="23">
        <f t="shared" si="31"/>
        <v>3.8717456491840183</v>
      </c>
      <c r="G52" s="23">
        <f t="shared" ref="G52:M52" si="51">IFERROR(G17/$B52,0)</f>
        <v>3.8719213998377366</v>
      </c>
      <c r="H52" s="23">
        <f t="shared" si="51"/>
        <v>17.37202068060531</v>
      </c>
      <c r="I52" s="23">
        <f t="shared" si="51"/>
        <v>6.1602910214912443</v>
      </c>
      <c r="J52" s="23">
        <f t="shared" si="51"/>
        <v>4.1427712274893427</v>
      </c>
      <c r="K52" s="23">
        <f t="shared" si="51"/>
        <v>17.135535612040851</v>
      </c>
      <c r="L52" s="23">
        <f t="shared" si="51"/>
        <v>4.7696711492990058</v>
      </c>
      <c r="M52" s="23">
        <f t="shared" si="51"/>
        <v>2.3475703622439607E-3</v>
      </c>
      <c r="N52" s="23">
        <f t="shared" si="48"/>
        <v>2.3464154869323908E-3</v>
      </c>
    </row>
    <row r="53" spans="1:14" x14ac:dyDescent="0.25">
      <c r="A53" s="22" t="s">
        <v>294</v>
      </c>
      <c r="B53" s="2">
        <v>2.0000000000000001E-4</v>
      </c>
      <c r="C53" s="23">
        <f>IFERROR(C5/$B53,0)</f>
        <v>0</v>
      </c>
      <c r="D53" s="23">
        <f>IFERROR(D5/$B53,0)</f>
        <v>0</v>
      </c>
      <c r="E53" s="23">
        <f>IFERROR(E5/$B53,0)</f>
        <v>485697602.80954099</v>
      </c>
      <c r="F53" s="23">
        <f t="shared" si="31"/>
        <v>485697602.80954105</v>
      </c>
      <c r="G53" s="23">
        <f t="shared" ref="G53:M53" si="52">IFERROR(G5/$B53,0)</f>
        <v>485697602.80954099</v>
      </c>
      <c r="H53" s="23">
        <f t="shared" si="52"/>
        <v>856437193.11978245</v>
      </c>
      <c r="I53" s="23">
        <f t="shared" si="52"/>
        <v>610708378.21621621</v>
      </c>
      <c r="J53" s="23">
        <f t="shared" si="52"/>
        <v>506076523.20714426</v>
      </c>
      <c r="K53" s="23">
        <f t="shared" si="52"/>
        <v>185026771.85311919</v>
      </c>
      <c r="L53" s="23">
        <f t="shared" si="52"/>
        <v>0</v>
      </c>
      <c r="M53" s="23">
        <f t="shared" si="52"/>
        <v>132922.54803420298</v>
      </c>
      <c r="N53" s="23">
        <f t="shared" si="48"/>
        <v>132922.54803420298</v>
      </c>
    </row>
    <row r="54" spans="1:14" x14ac:dyDescent="0.25">
      <c r="A54" s="22" t="s">
        <v>295</v>
      </c>
      <c r="B54" s="2">
        <v>0.99999979999999999</v>
      </c>
      <c r="C54" s="23">
        <f>IFERROR(C9/$B54,0)</f>
        <v>107250.12870013301</v>
      </c>
      <c r="D54" s="23">
        <f>IFERROR(D9/$B54,0)</f>
        <v>8253459.2923520505</v>
      </c>
      <c r="E54" s="23">
        <f>IFERROR(E9/$B54,0)</f>
        <v>0.53277759969874672</v>
      </c>
      <c r="F54" s="23">
        <f t="shared" si="31"/>
        <v>0.53277491868511351</v>
      </c>
      <c r="G54" s="23">
        <f t="shared" ref="G54:M54" si="53">IFERROR(G9/$B54,0)</f>
        <v>0.53277759969874672</v>
      </c>
      <c r="H54" s="23">
        <f t="shared" si="53"/>
        <v>2.987709246017054</v>
      </c>
      <c r="I54" s="23">
        <f t="shared" si="53"/>
        <v>1.0338422470344724</v>
      </c>
      <c r="J54" s="23">
        <f t="shared" si="53"/>
        <v>0.63854962316835084</v>
      </c>
      <c r="K54" s="23">
        <f t="shared" si="53"/>
        <v>2.9317628164195924</v>
      </c>
      <c r="L54" s="23">
        <f t="shared" si="53"/>
        <v>6.0716466302370362</v>
      </c>
      <c r="M54" s="23">
        <f t="shared" si="53"/>
        <v>3.6642510021474978E-4</v>
      </c>
      <c r="N54" s="23">
        <f t="shared" si="48"/>
        <v>3.664029877204511E-4</v>
      </c>
    </row>
    <row r="55" spans="1:14" x14ac:dyDescent="0.25">
      <c r="A55" s="22" t="s">
        <v>296</v>
      </c>
      <c r="B55" s="2">
        <v>1.9999999999999999E-7</v>
      </c>
      <c r="C55" s="23">
        <f>IFERROR(C24/$B55,0)</f>
        <v>0</v>
      </c>
      <c r="D55" s="23">
        <f>IFERROR(D24/$B55,0)</f>
        <v>0</v>
      </c>
      <c r="E55" s="23">
        <f>IFERROR(E24/$B55,0)</f>
        <v>5713337590.9438114</v>
      </c>
      <c r="F55" s="23">
        <f t="shared" si="31"/>
        <v>5713337590.9438114</v>
      </c>
      <c r="G55" s="23">
        <f t="shared" ref="G55:M55" si="54">IFERROR(G24/$B55,0)</f>
        <v>5713337590.9438114</v>
      </c>
      <c r="H55" s="23">
        <f t="shared" si="54"/>
        <v>28379977575.93005</v>
      </c>
      <c r="I55" s="23">
        <f t="shared" si="54"/>
        <v>9943824204.0854149</v>
      </c>
      <c r="J55" s="23">
        <f t="shared" si="54"/>
        <v>6385494954.58426</v>
      </c>
      <c r="K55" s="23">
        <f t="shared" si="54"/>
        <v>28750706952.314781</v>
      </c>
      <c r="L55" s="23">
        <f t="shared" si="54"/>
        <v>0</v>
      </c>
      <c r="M55" s="23">
        <f t="shared" si="54"/>
        <v>3831296.9727505571</v>
      </c>
      <c r="N55" s="23">
        <f t="shared" si="48"/>
        <v>3831296.9727505571</v>
      </c>
    </row>
    <row r="56" spans="1:14" x14ac:dyDescent="0.25">
      <c r="A56" s="22" t="s">
        <v>297</v>
      </c>
      <c r="B56" s="2">
        <v>0.99979000004200003</v>
      </c>
      <c r="C56" s="23">
        <f>IFERROR(C20/$B56,0)</f>
        <v>0</v>
      </c>
      <c r="D56" s="23">
        <f>IFERROR(D20/$B56,0)</f>
        <v>0</v>
      </c>
      <c r="E56" s="23">
        <f>IFERROR(E20/$B56,0)</f>
        <v>10139.41309527504</v>
      </c>
      <c r="F56" s="23">
        <f t="shared" si="31"/>
        <v>10139.41309527504</v>
      </c>
      <c r="G56" s="23">
        <f t="shared" ref="G56:M56" si="55">IFERROR(G20/$B56,0)</f>
        <v>10139.41309527504</v>
      </c>
      <c r="H56" s="23">
        <f t="shared" si="55"/>
        <v>52116.583309713707</v>
      </c>
      <c r="I56" s="23">
        <f t="shared" si="55"/>
        <v>18222.581576822977</v>
      </c>
      <c r="J56" s="23">
        <f t="shared" si="55"/>
        <v>11530.217546396838</v>
      </c>
      <c r="K56" s="23">
        <f t="shared" si="55"/>
        <v>52909.489220440155</v>
      </c>
      <c r="L56" s="23">
        <f t="shared" si="55"/>
        <v>0</v>
      </c>
      <c r="M56" s="23">
        <f t="shared" si="55"/>
        <v>6.8574451723307526</v>
      </c>
      <c r="N56" s="23">
        <f t="shared" si="48"/>
        <v>6.8574451723307526</v>
      </c>
    </row>
    <row r="57" spans="1:14" x14ac:dyDescent="0.25">
      <c r="A57" s="22" t="s">
        <v>298</v>
      </c>
      <c r="B57" s="2">
        <v>2.0999995799999999E-4</v>
      </c>
      <c r="C57" s="23">
        <f>IFERROR(C29/$B57,0)</f>
        <v>0</v>
      </c>
      <c r="D57" s="23">
        <f>IFERROR(D29/$B57,0)</f>
        <v>0</v>
      </c>
      <c r="E57" s="23">
        <f>IFERROR(E29/$B57,0)</f>
        <v>1381.5263880193397</v>
      </c>
      <c r="F57" s="23">
        <f t="shared" si="31"/>
        <v>1381.5263880193397</v>
      </c>
      <c r="G57" s="23">
        <f t="shared" ref="G57:M57" si="56">IFERROR(G29/$B57,0)</f>
        <v>1381.5263880193397</v>
      </c>
      <c r="H57" s="23">
        <f t="shared" si="56"/>
        <v>7564.6993685449215</v>
      </c>
      <c r="I57" s="23">
        <f t="shared" si="56"/>
        <v>2633.992986075089</v>
      </c>
      <c r="J57" s="23">
        <f t="shared" si="56"/>
        <v>1638.8516465539853</v>
      </c>
      <c r="K57" s="23">
        <f t="shared" si="56"/>
        <v>7509.2049049708185</v>
      </c>
      <c r="L57" s="23">
        <f t="shared" si="56"/>
        <v>0</v>
      </c>
      <c r="M57" s="23">
        <f t="shared" si="56"/>
        <v>0.93985658821315698</v>
      </c>
      <c r="N57" s="23">
        <f t="shared" si="48"/>
        <v>0.93985658821315698</v>
      </c>
    </row>
    <row r="58" spans="1:14" x14ac:dyDescent="0.25">
      <c r="A58" s="22" t="s">
        <v>299</v>
      </c>
      <c r="B58" s="2">
        <v>1</v>
      </c>
      <c r="C58" s="23">
        <f>IFERROR(C16/$B58,0)</f>
        <v>17.258637948293117</v>
      </c>
      <c r="D58" s="23">
        <f>IFERROR(D16/$B58,0)</f>
        <v>13539.355012539243</v>
      </c>
      <c r="E58" s="23">
        <f>IFERROR(E16/$B58,0)</f>
        <v>2326.1445905985524</v>
      </c>
      <c r="F58" s="23">
        <f t="shared" si="31"/>
        <v>17.109882590216884</v>
      </c>
      <c r="G58" s="23">
        <f t="shared" ref="G58:M58" si="57">IFERROR(G16/$B58,0)</f>
        <v>2326.1445905985524</v>
      </c>
      <c r="H58" s="23">
        <f t="shared" si="57"/>
        <v>3659.1038503797449</v>
      </c>
      <c r="I58" s="23">
        <f t="shared" si="57"/>
        <v>2368.4381286094354</v>
      </c>
      <c r="J58" s="23">
        <f t="shared" si="57"/>
        <v>2326.1445905985524</v>
      </c>
      <c r="K58" s="23">
        <f t="shared" si="57"/>
        <v>1918.4803533157517</v>
      </c>
      <c r="L58" s="23">
        <f t="shared" si="57"/>
        <v>9.9602089651840871E-3</v>
      </c>
      <c r="M58" s="23">
        <f t="shared" si="57"/>
        <v>0.55313841644806327</v>
      </c>
      <c r="N58" s="23">
        <f t="shared" si="48"/>
        <v>9.7840306579517998E-3</v>
      </c>
    </row>
    <row r="59" spans="1:14" x14ac:dyDescent="0.25">
      <c r="A59" s="22" t="s">
        <v>300</v>
      </c>
      <c r="B59" s="2">
        <v>1</v>
      </c>
      <c r="C59" s="23">
        <f>IFERROR(C7/$B59,0)</f>
        <v>9169.4748183297779</v>
      </c>
      <c r="D59" s="23">
        <f>IFERROR(D7/$B59,0)</f>
        <v>559193.90907953179</v>
      </c>
      <c r="E59" s="23">
        <f>IFERROR(E7/$B59,0)</f>
        <v>889.17472405132378</v>
      </c>
      <c r="F59" s="23">
        <f t="shared" si="31"/>
        <v>809.39929854383115</v>
      </c>
      <c r="G59" s="23">
        <f t="shared" ref="G59:M59" si="58">IFERROR(G7/$B59,0)</f>
        <v>889.17472405132378</v>
      </c>
      <c r="H59" s="23">
        <f t="shared" si="58"/>
        <v>1550.7630603990351</v>
      </c>
      <c r="I59" s="23">
        <f t="shared" si="58"/>
        <v>1072.1324862018018</v>
      </c>
      <c r="J59" s="23">
        <f t="shared" si="58"/>
        <v>907.76374267260576</v>
      </c>
      <c r="K59" s="23">
        <f t="shared" si="58"/>
        <v>118.60690503405074</v>
      </c>
      <c r="L59" s="23">
        <f t="shared" si="58"/>
        <v>0.41137027438397306</v>
      </c>
      <c r="M59" s="23">
        <f t="shared" si="58"/>
        <v>0.10097992021203017</v>
      </c>
      <c r="N59" s="23">
        <f t="shared" si="48"/>
        <v>8.1077626051551818E-2</v>
      </c>
    </row>
    <row r="60" spans="1:14" x14ac:dyDescent="0.25">
      <c r="A60" s="22" t="s">
        <v>301</v>
      </c>
      <c r="B60" s="2">
        <v>1.9000000000000001E-8</v>
      </c>
      <c r="C60" s="23">
        <f>IFERROR(C12/$B60,0)</f>
        <v>0</v>
      </c>
      <c r="D60" s="23">
        <f>IFERROR(D12/$B60,0)</f>
        <v>0</v>
      </c>
      <c r="E60" s="23">
        <f>IFERROR(E12/$B60,0)</f>
        <v>418049092.02027881</v>
      </c>
      <c r="F60" s="23">
        <f t="shared" si="31"/>
        <v>418049092.02027881</v>
      </c>
      <c r="G60" s="23">
        <f t="shared" ref="G60:M60" si="59">IFERROR(G12/$B60,0)</f>
        <v>418049092.02027881</v>
      </c>
      <c r="H60" s="23">
        <f t="shared" si="59"/>
        <v>1847979813.7823651</v>
      </c>
      <c r="I60" s="23">
        <f t="shared" si="59"/>
        <v>662415952.57319558</v>
      </c>
      <c r="J60" s="23">
        <f t="shared" si="59"/>
        <v>446645283.98257816</v>
      </c>
      <c r="K60" s="23">
        <f t="shared" si="59"/>
        <v>1470541281.0650587</v>
      </c>
      <c r="L60" s="23">
        <f t="shared" si="59"/>
        <v>0</v>
      </c>
      <c r="M60" s="23">
        <f t="shared" si="59"/>
        <v>246618.88881771849</v>
      </c>
      <c r="N60" s="23">
        <f t="shared" si="48"/>
        <v>246618.88881771849</v>
      </c>
    </row>
    <row r="61" spans="1:14" x14ac:dyDescent="0.25">
      <c r="A61" s="22" t="s">
        <v>302</v>
      </c>
      <c r="B61" s="2">
        <v>1</v>
      </c>
      <c r="C61" s="23">
        <f>IFERROR(C18/$B61,0)</f>
        <v>9.9272826545553823</v>
      </c>
      <c r="D61" s="23">
        <f>IFERROR(D18/$B61,0)</f>
        <v>17444.938189233253</v>
      </c>
      <c r="E61" s="23">
        <f>IFERROR(E18/$B61,0)</f>
        <v>86267.613955972804</v>
      </c>
      <c r="F61" s="23">
        <f t="shared" si="31"/>
        <v>9.9204956544027834</v>
      </c>
      <c r="G61" s="23">
        <f t="shared" ref="G61:M61" si="60">IFERROR(G18/$B61,0)</f>
        <v>86267.613955972804</v>
      </c>
      <c r="H61" s="23">
        <f t="shared" si="60"/>
        <v>444587.36202566186</v>
      </c>
      <c r="I61" s="23">
        <f t="shared" si="60"/>
        <v>155076.30603990349</v>
      </c>
      <c r="J61" s="23">
        <f t="shared" si="60"/>
        <v>98684.922025393127</v>
      </c>
      <c r="K61" s="23">
        <f t="shared" si="60"/>
        <v>451529.54085631028</v>
      </c>
      <c r="L61" s="23">
        <f t="shared" si="60"/>
        <v>1.2833346166679499E-2</v>
      </c>
      <c r="M61" s="23">
        <f t="shared" si="60"/>
        <v>58.545661606075917</v>
      </c>
      <c r="N61" s="23">
        <f t="shared" si="48"/>
        <v>1.2830533683640647E-2</v>
      </c>
    </row>
    <row r="62" spans="1:14" x14ac:dyDescent="0.25">
      <c r="A62" s="22" t="s">
        <v>303</v>
      </c>
      <c r="B62" s="2">
        <v>1.339E-6</v>
      </c>
      <c r="C62" s="23">
        <f>IFERROR(C27/$B62,0)</f>
        <v>0</v>
      </c>
      <c r="D62" s="23">
        <f>IFERROR(D27/$B62,0)</f>
        <v>0</v>
      </c>
      <c r="E62" s="23">
        <f>IFERROR(E27/$B62,0)</f>
        <v>284457933.33053589</v>
      </c>
      <c r="F62" s="23">
        <f t="shared" ref="F62" si="61">IFERROR(SUM(C62:E62),0)</f>
        <v>284457933.33053589</v>
      </c>
      <c r="G62" s="23">
        <f t="shared" ref="G62:M62" si="62">IFERROR(G27/$B62,0)</f>
        <v>284457933.33053589</v>
      </c>
      <c r="H62" s="23">
        <f t="shared" si="62"/>
        <v>479234547.77853823</v>
      </c>
      <c r="I62" s="23">
        <f t="shared" si="62"/>
        <v>343761884.09555918</v>
      </c>
      <c r="J62" s="23">
        <f t="shared" si="62"/>
        <v>291707985.60432762</v>
      </c>
      <c r="K62" s="23">
        <f t="shared" si="62"/>
        <v>50802500.728462629</v>
      </c>
      <c r="L62" s="23">
        <f t="shared" si="62"/>
        <v>0</v>
      </c>
      <c r="M62" s="23">
        <f t="shared" si="62"/>
        <v>49009.880704807685</v>
      </c>
      <c r="N62" s="23">
        <f t="shared" si="48"/>
        <v>49009.880704807685</v>
      </c>
    </row>
    <row r="63" spans="1:14" x14ac:dyDescent="0.25">
      <c r="A63" s="19" t="s">
        <v>23</v>
      </c>
      <c r="B63" s="19" t="s">
        <v>274</v>
      </c>
      <c r="C63" s="20">
        <f>1/SUM(1/C66,1/C68,1/C72,1/C73,1/C75)</f>
        <v>6.2970527218847163</v>
      </c>
      <c r="D63" s="20">
        <f>1/SUM(1/D64,1/D65,1/D66,1/D68,1/D72,1/D73,1/D75)</f>
        <v>7502.293447093929</v>
      </c>
      <c r="E63" s="20">
        <f>1/SUM(1/E64,1/E65,1/E66,1/E67,1/E68,1/E69,1/E70,1/E71,1/E72,1/E73,1/E74,1/E75,1/E76)</f>
        <v>0.4677155450780302</v>
      </c>
      <c r="F63" s="21">
        <f>1/SUM(1/F64,1/F65,1/F66,1/F67,1/F68,1/F69,1/F70,1/F71,1/F72,1/F73,1/F74,1/F75,1/F76)</f>
        <v>0.43535246449275122</v>
      </c>
      <c r="G63" s="20">
        <f t="shared" ref="G63:N63" si="63">1/SUM(1/G64,1/G65,1/G66,1/G67,1/G68,1/G69,1/G70,1/G71,1/G72,1/G73,1/G74,1/G75,1/G76)</f>
        <v>0.4677155450780302</v>
      </c>
      <c r="H63" s="20">
        <f t="shared" si="63"/>
        <v>2.5417432229984138</v>
      </c>
      <c r="I63" s="20">
        <f t="shared" si="63"/>
        <v>0.88366560112231207</v>
      </c>
      <c r="J63" s="20">
        <f t="shared" si="63"/>
        <v>0.55246449644558082</v>
      </c>
      <c r="K63" s="20">
        <f t="shared" si="63"/>
        <v>2.4471052282321994</v>
      </c>
      <c r="L63" s="20">
        <f>1/SUM(1/L64,1/L65,1/L66,1/L68,1/L72,1/L73,1/L75)</f>
        <v>5.5190524498384182E-3</v>
      </c>
      <c r="M63" s="20">
        <f t="shared" si="63"/>
        <v>3.1559232124207272E-4</v>
      </c>
      <c r="N63" s="21">
        <f t="shared" si="63"/>
        <v>2.9852212808813451E-4</v>
      </c>
    </row>
    <row r="64" spans="1:14" x14ac:dyDescent="0.25">
      <c r="A64" s="22" t="s">
        <v>291</v>
      </c>
      <c r="B64" s="2">
        <v>1</v>
      </c>
      <c r="C64" s="23">
        <f>IFERROR(C25/$B50,0)</f>
        <v>0</v>
      </c>
      <c r="D64" s="23">
        <f>IFERROR(D25/$B50,0)</f>
        <v>46118557.203780629</v>
      </c>
      <c r="E64" s="23">
        <f>IFERROR(E25/$B50,0)</f>
        <v>2285.3350363775244</v>
      </c>
      <c r="F64" s="23">
        <f t="shared" ref="F64:F76" si="64">IF(AND(C64&lt;&gt;0,D64&lt;&gt;0,E64&lt;&gt;0),1/((1/C64)+(1/D64)+(1/E64)),IF(AND(C64&lt;&gt;0,D64&lt;&gt;0,E64=0), 1/((1/C64)+(1/D64)),IF(AND(C64&lt;&gt;0,D64=0,E64&lt;&gt;0),1/((1/C64)+(1/E64)),IF(AND(C64=0,D64&lt;&gt;0,E64&lt;&gt;0),1/((1/D64)+(1/E64)),IF(AND(C64&lt;&gt;0,D64=0,E64=0),1/((1/C64)),IF(AND(C64=0,D64&lt;&gt;0,E64=0),1/((1/D64)),IF(AND(C64=0,D64=0,E64&lt;&gt;0),1/((1/E64)),IF(AND(C64=0,D64=0,E64=0),0))))))))</f>
        <v>2285.2217956832742</v>
      </c>
      <c r="G64" s="23">
        <f t="shared" ref="G64:M64" si="65">IFERROR(G25/$B50,0)</f>
        <v>2285.3350363775244</v>
      </c>
      <c r="H64" s="23">
        <f t="shared" si="65"/>
        <v>11039.330260467706</v>
      </c>
      <c r="I64" s="23">
        <f t="shared" si="65"/>
        <v>3871.1470155577686</v>
      </c>
      <c r="J64" s="23">
        <f t="shared" si="65"/>
        <v>2505.0787898753642</v>
      </c>
      <c r="K64" s="23">
        <f t="shared" si="65"/>
        <v>11191.135394341885</v>
      </c>
      <c r="L64" s="23">
        <f t="shared" si="65"/>
        <v>33.927056827820195</v>
      </c>
      <c r="M64" s="23">
        <f t="shared" si="65"/>
        <v>1.5059433187690048</v>
      </c>
      <c r="N64" s="23">
        <f t="shared" ref="N64:N76" si="66">IFERROR(IF(AND(L64&lt;&gt;0,M64&lt;&gt;0),1/((1/L64)+(1/M64)),IF(AND(L64&lt;&gt;0,M64=0),1/((1/L64)),IF(AND(L64=0,M64&lt;&gt;0),1/((1/M64)),IF(AND(L64=0,M64=0),0)))),0)</f>
        <v>1.4419389931414073</v>
      </c>
    </row>
    <row r="65" spans="1:14" x14ac:dyDescent="0.25">
      <c r="A65" s="22" t="s">
        <v>292</v>
      </c>
      <c r="B65" s="2">
        <v>1</v>
      </c>
      <c r="C65" s="23">
        <f>IFERROR(C21/$B51,0)</f>
        <v>0</v>
      </c>
      <c r="D65" s="23">
        <f>IFERROR(D21/$B51,0)</f>
        <v>39642591.822147384</v>
      </c>
      <c r="E65" s="23">
        <f>IFERROR(E21/$B51,0)</f>
        <v>585983342.66090393</v>
      </c>
      <c r="F65" s="23">
        <f t="shared" si="64"/>
        <v>37130651.38017077</v>
      </c>
      <c r="G65" s="23">
        <f t="shared" ref="G65:M65" si="67">IFERROR(G21/$B51,0)</f>
        <v>585983342.66090393</v>
      </c>
      <c r="H65" s="23">
        <f t="shared" si="67"/>
        <v>1247740393.4245107</v>
      </c>
      <c r="I65" s="23">
        <f t="shared" si="67"/>
        <v>666994864.6877569</v>
      </c>
      <c r="J65" s="23">
        <f t="shared" si="67"/>
        <v>585983342.66090393</v>
      </c>
      <c r="K65" s="23">
        <f t="shared" si="67"/>
        <v>695589367.86886895</v>
      </c>
      <c r="L65" s="23">
        <f t="shared" si="67"/>
        <v>29.163021289005542</v>
      </c>
      <c r="M65" s="23">
        <f t="shared" si="67"/>
        <v>9943.8242040854129</v>
      </c>
      <c r="N65" s="23">
        <f t="shared" si="66"/>
        <v>29.077742746931499</v>
      </c>
    </row>
    <row r="66" spans="1:14" x14ac:dyDescent="0.25">
      <c r="A66" s="22" t="s">
        <v>293</v>
      </c>
      <c r="B66" s="2">
        <v>0.99980000000000002</v>
      </c>
      <c r="C66" s="23">
        <f>IFERROR(C17/$B52,0)</f>
        <v>86434.639532309418</v>
      </c>
      <c r="D66" s="23">
        <f>IFERROR(D17/$B52,0)</f>
        <v>6483626.1176004102</v>
      </c>
      <c r="E66" s="23">
        <f>IFERROR(E17/$B52,0)</f>
        <v>3.8719213998377366</v>
      </c>
      <c r="F66" s="23">
        <f t="shared" si="64"/>
        <v>3.8717456491840183</v>
      </c>
      <c r="G66" s="23">
        <f t="shared" ref="G66:M66" si="68">IFERROR(G17/$B52,0)</f>
        <v>3.8719213998377366</v>
      </c>
      <c r="H66" s="23">
        <f t="shared" si="68"/>
        <v>17.37202068060531</v>
      </c>
      <c r="I66" s="23">
        <f t="shared" si="68"/>
        <v>6.1602910214912443</v>
      </c>
      <c r="J66" s="23">
        <f t="shared" si="68"/>
        <v>4.1427712274893427</v>
      </c>
      <c r="K66" s="23">
        <f t="shared" si="68"/>
        <v>17.135535612040851</v>
      </c>
      <c r="L66" s="23">
        <f t="shared" si="68"/>
        <v>4.7696711492990058</v>
      </c>
      <c r="M66" s="23">
        <f t="shared" si="68"/>
        <v>2.3475703622439607E-3</v>
      </c>
      <c r="N66" s="23">
        <f t="shared" si="66"/>
        <v>2.3464154869323908E-3</v>
      </c>
    </row>
    <row r="67" spans="1:14" x14ac:dyDescent="0.25">
      <c r="A67" s="22" t="s">
        <v>294</v>
      </c>
      <c r="B67" s="2">
        <v>2.0000000000000001E-4</v>
      </c>
      <c r="C67" s="23">
        <f>IFERROR(C5/$B53,0)</f>
        <v>0</v>
      </c>
      <c r="D67" s="23">
        <f>IFERROR(D5/$B53,0)</f>
        <v>0</v>
      </c>
      <c r="E67" s="23">
        <f>IFERROR(E5/$B53,0)</f>
        <v>485697602.80954099</v>
      </c>
      <c r="F67" s="23">
        <f t="shared" si="64"/>
        <v>485697602.80954105</v>
      </c>
      <c r="G67" s="23">
        <f t="shared" ref="G67:M67" si="69">IFERROR(G5/$B53,0)</f>
        <v>485697602.80954099</v>
      </c>
      <c r="H67" s="23">
        <f t="shared" si="69"/>
        <v>856437193.11978245</v>
      </c>
      <c r="I67" s="23">
        <f t="shared" si="69"/>
        <v>610708378.21621621</v>
      </c>
      <c r="J67" s="23">
        <f t="shared" si="69"/>
        <v>506076523.20714426</v>
      </c>
      <c r="K67" s="23">
        <f t="shared" si="69"/>
        <v>185026771.85311919</v>
      </c>
      <c r="L67" s="23">
        <f t="shared" si="69"/>
        <v>0</v>
      </c>
      <c r="M67" s="23">
        <f t="shared" si="69"/>
        <v>132922.54803420298</v>
      </c>
      <c r="N67" s="23">
        <f t="shared" si="66"/>
        <v>132922.54803420298</v>
      </c>
    </row>
    <row r="68" spans="1:14" x14ac:dyDescent="0.25">
      <c r="A68" s="22" t="s">
        <v>295</v>
      </c>
      <c r="B68" s="2">
        <v>0.99999979999999999</v>
      </c>
      <c r="C68" s="23">
        <f>IFERROR(C9/$B54,0)</f>
        <v>107250.12870013301</v>
      </c>
      <c r="D68" s="23">
        <f>IFERROR(D9/$B54,0)</f>
        <v>8253459.2923520505</v>
      </c>
      <c r="E68" s="23">
        <f>IFERROR(E9/$B54,0)</f>
        <v>0.53277759969874672</v>
      </c>
      <c r="F68" s="23">
        <f t="shared" si="64"/>
        <v>0.53277491868511351</v>
      </c>
      <c r="G68" s="23">
        <f t="shared" ref="G68:M68" si="70">IFERROR(G9/$B54,0)</f>
        <v>0.53277759969874672</v>
      </c>
      <c r="H68" s="23">
        <f t="shared" si="70"/>
        <v>2.987709246017054</v>
      </c>
      <c r="I68" s="23">
        <f t="shared" si="70"/>
        <v>1.0338422470344724</v>
      </c>
      <c r="J68" s="23">
        <f t="shared" si="70"/>
        <v>0.63854962316835084</v>
      </c>
      <c r="K68" s="23">
        <f t="shared" si="70"/>
        <v>2.9317628164195924</v>
      </c>
      <c r="L68" s="23">
        <f t="shared" si="70"/>
        <v>6.0716466302370362</v>
      </c>
      <c r="M68" s="23">
        <f t="shared" si="70"/>
        <v>3.6642510021474978E-4</v>
      </c>
      <c r="N68" s="23">
        <f t="shared" si="66"/>
        <v>3.664029877204511E-4</v>
      </c>
    </row>
    <row r="69" spans="1:14" x14ac:dyDescent="0.25">
      <c r="A69" s="22" t="s">
        <v>296</v>
      </c>
      <c r="B69" s="2">
        <v>1.9999999999999999E-7</v>
      </c>
      <c r="C69" s="23">
        <f>IFERROR(C24/$B55,0)</f>
        <v>0</v>
      </c>
      <c r="D69" s="23">
        <f>IFERROR(D24/$B55,0)</f>
        <v>0</v>
      </c>
      <c r="E69" s="23">
        <f>IFERROR(E24/$B55,0)</f>
        <v>5713337590.9438114</v>
      </c>
      <c r="F69" s="23">
        <f t="shared" si="64"/>
        <v>5713337590.9438114</v>
      </c>
      <c r="G69" s="23">
        <f t="shared" ref="G69:M69" si="71">IFERROR(G24/$B55,0)</f>
        <v>5713337590.9438114</v>
      </c>
      <c r="H69" s="23">
        <f t="shared" si="71"/>
        <v>28379977575.93005</v>
      </c>
      <c r="I69" s="23">
        <f t="shared" si="71"/>
        <v>9943824204.0854149</v>
      </c>
      <c r="J69" s="23">
        <f t="shared" si="71"/>
        <v>6385494954.58426</v>
      </c>
      <c r="K69" s="23">
        <f t="shared" si="71"/>
        <v>28750706952.314781</v>
      </c>
      <c r="L69" s="23">
        <f t="shared" si="71"/>
        <v>0</v>
      </c>
      <c r="M69" s="23">
        <f t="shared" si="71"/>
        <v>3831296.9727505571</v>
      </c>
      <c r="N69" s="23">
        <f t="shared" si="66"/>
        <v>3831296.9727505571</v>
      </c>
    </row>
    <row r="70" spans="1:14" x14ac:dyDescent="0.25">
      <c r="A70" s="22" t="s">
        <v>297</v>
      </c>
      <c r="B70" s="2">
        <v>0.99979000004200003</v>
      </c>
      <c r="C70" s="23">
        <f>IFERROR(C20/$B56,0)</f>
        <v>0</v>
      </c>
      <c r="D70" s="23">
        <f>IFERROR(D20/$B56,0)</f>
        <v>0</v>
      </c>
      <c r="E70" s="23">
        <f>IFERROR(E20/$B56,0)</f>
        <v>10139.41309527504</v>
      </c>
      <c r="F70" s="23">
        <f t="shared" si="64"/>
        <v>10139.41309527504</v>
      </c>
      <c r="G70" s="23">
        <f t="shared" ref="G70:M70" si="72">IFERROR(G20/$B56,0)</f>
        <v>10139.41309527504</v>
      </c>
      <c r="H70" s="23">
        <f t="shared" si="72"/>
        <v>52116.583309713707</v>
      </c>
      <c r="I70" s="23">
        <f t="shared" si="72"/>
        <v>18222.581576822977</v>
      </c>
      <c r="J70" s="23">
        <f t="shared" si="72"/>
        <v>11530.217546396838</v>
      </c>
      <c r="K70" s="23">
        <f t="shared" si="72"/>
        <v>52909.489220440155</v>
      </c>
      <c r="L70" s="23">
        <f t="shared" si="72"/>
        <v>0</v>
      </c>
      <c r="M70" s="23">
        <f t="shared" si="72"/>
        <v>6.8574451723307526</v>
      </c>
      <c r="N70" s="23">
        <f t="shared" si="66"/>
        <v>6.8574451723307526</v>
      </c>
    </row>
    <row r="71" spans="1:14" x14ac:dyDescent="0.25">
      <c r="A71" s="22" t="s">
        <v>298</v>
      </c>
      <c r="B71" s="2">
        <v>2.0999995799999999E-4</v>
      </c>
      <c r="C71" s="23">
        <f>IFERROR(C29/$B57,0)</f>
        <v>0</v>
      </c>
      <c r="D71" s="23">
        <f>IFERROR(D29/$B57,0)</f>
        <v>0</v>
      </c>
      <c r="E71" s="23">
        <f>IFERROR(E29/$B57,0)</f>
        <v>1381.5263880193397</v>
      </c>
      <c r="F71" s="23">
        <f t="shared" si="64"/>
        <v>1381.5263880193397</v>
      </c>
      <c r="G71" s="23">
        <f t="shared" ref="G71:M71" si="73">IFERROR(G29/$B57,0)</f>
        <v>1381.5263880193397</v>
      </c>
      <c r="H71" s="23">
        <f t="shared" si="73"/>
        <v>7564.6993685449215</v>
      </c>
      <c r="I71" s="23">
        <f t="shared" si="73"/>
        <v>2633.992986075089</v>
      </c>
      <c r="J71" s="23">
        <f t="shared" si="73"/>
        <v>1638.8516465539853</v>
      </c>
      <c r="K71" s="23">
        <f t="shared" si="73"/>
        <v>7509.2049049708185</v>
      </c>
      <c r="L71" s="23">
        <f t="shared" si="73"/>
        <v>0</v>
      </c>
      <c r="M71" s="23">
        <f t="shared" si="73"/>
        <v>0.93985658821315698</v>
      </c>
      <c r="N71" s="23">
        <f t="shared" si="66"/>
        <v>0.93985658821315698</v>
      </c>
    </row>
    <row r="72" spans="1:14" x14ac:dyDescent="0.25">
      <c r="A72" s="22" t="s">
        <v>299</v>
      </c>
      <c r="B72" s="2">
        <v>1</v>
      </c>
      <c r="C72" s="23">
        <f>IFERROR(C16/$B58,0)</f>
        <v>17.258637948293117</v>
      </c>
      <c r="D72" s="23">
        <f>IFERROR(D16/$B58,0)</f>
        <v>13539.355012539243</v>
      </c>
      <c r="E72" s="23">
        <f>IFERROR(E16/$B58,0)</f>
        <v>2326.1445905985524</v>
      </c>
      <c r="F72" s="23">
        <f t="shared" si="64"/>
        <v>17.109882590216884</v>
      </c>
      <c r="G72" s="23">
        <f t="shared" ref="G72:M72" si="74">IFERROR(G16/$B58,0)</f>
        <v>2326.1445905985524</v>
      </c>
      <c r="H72" s="23">
        <f t="shared" si="74"/>
        <v>3659.1038503797449</v>
      </c>
      <c r="I72" s="23">
        <f t="shared" si="74"/>
        <v>2368.4381286094354</v>
      </c>
      <c r="J72" s="23">
        <f t="shared" si="74"/>
        <v>2326.1445905985524</v>
      </c>
      <c r="K72" s="23">
        <f t="shared" si="74"/>
        <v>1918.4803533157517</v>
      </c>
      <c r="L72" s="23">
        <f t="shared" si="74"/>
        <v>9.9602089651840871E-3</v>
      </c>
      <c r="M72" s="23">
        <f t="shared" si="74"/>
        <v>0.55313841644806327</v>
      </c>
      <c r="N72" s="23">
        <f t="shared" si="66"/>
        <v>9.7840306579517998E-3</v>
      </c>
    </row>
    <row r="73" spans="1:14" x14ac:dyDescent="0.25">
      <c r="A73" s="22" t="s">
        <v>300</v>
      </c>
      <c r="B73" s="2">
        <v>1</v>
      </c>
      <c r="C73" s="23">
        <f>IFERROR(C7/$B59,0)</f>
        <v>9169.4748183297779</v>
      </c>
      <c r="D73" s="23">
        <f>IFERROR(D7/$B59,0)</f>
        <v>559193.90907953179</v>
      </c>
      <c r="E73" s="23">
        <f>IFERROR(E7/$B59,0)</f>
        <v>889.17472405132378</v>
      </c>
      <c r="F73" s="23">
        <f t="shared" si="64"/>
        <v>809.39929854383115</v>
      </c>
      <c r="G73" s="23">
        <f t="shared" ref="G73:M73" si="75">IFERROR(G7/$B59,0)</f>
        <v>889.17472405132378</v>
      </c>
      <c r="H73" s="23">
        <f t="shared" si="75"/>
        <v>1550.7630603990351</v>
      </c>
      <c r="I73" s="23">
        <f t="shared" si="75"/>
        <v>1072.1324862018018</v>
      </c>
      <c r="J73" s="23">
        <f t="shared" si="75"/>
        <v>907.76374267260576</v>
      </c>
      <c r="K73" s="23">
        <f t="shared" si="75"/>
        <v>118.60690503405074</v>
      </c>
      <c r="L73" s="23">
        <f t="shared" si="75"/>
        <v>0.41137027438397306</v>
      </c>
      <c r="M73" s="23">
        <f t="shared" si="75"/>
        <v>0.10097992021203017</v>
      </c>
      <c r="N73" s="23">
        <f t="shared" si="66"/>
        <v>8.1077626051551818E-2</v>
      </c>
    </row>
    <row r="74" spans="1:14" x14ac:dyDescent="0.25">
      <c r="A74" s="22" t="s">
        <v>301</v>
      </c>
      <c r="B74" s="2">
        <v>1.9000000000000001E-8</v>
      </c>
      <c r="C74" s="23">
        <f>IFERROR(C12/$B60,0)</f>
        <v>0</v>
      </c>
      <c r="D74" s="23">
        <f>IFERROR(D12/$B60,0)</f>
        <v>0</v>
      </c>
      <c r="E74" s="23">
        <f>IFERROR(E12/$B60,0)</f>
        <v>418049092.02027881</v>
      </c>
      <c r="F74" s="23">
        <f t="shared" si="64"/>
        <v>418049092.02027881</v>
      </c>
      <c r="G74" s="23">
        <f t="shared" ref="G74:M74" si="76">IFERROR(G12/$B60,0)</f>
        <v>418049092.02027881</v>
      </c>
      <c r="H74" s="23">
        <f t="shared" si="76"/>
        <v>1847979813.7823651</v>
      </c>
      <c r="I74" s="23">
        <f t="shared" si="76"/>
        <v>662415952.57319558</v>
      </c>
      <c r="J74" s="23">
        <f t="shared" si="76"/>
        <v>446645283.98257816</v>
      </c>
      <c r="K74" s="23">
        <f t="shared" si="76"/>
        <v>1470541281.0650587</v>
      </c>
      <c r="L74" s="23">
        <f t="shared" si="76"/>
        <v>0</v>
      </c>
      <c r="M74" s="23">
        <f t="shared" si="76"/>
        <v>246618.88881771849</v>
      </c>
      <c r="N74" s="23">
        <f t="shared" si="66"/>
        <v>246618.88881771849</v>
      </c>
    </row>
    <row r="75" spans="1:14" x14ac:dyDescent="0.25">
      <c r="A75" s="22" t="s">
        <v>302</v>
      </c>
      <c r="B75" s="2">
        <v>1</v>
      </c>
      <c r="C75" s="23">
        <f>IFERROR(C18/$B61,0)</f>
        <v>9.9272826545553823</v>
      </c>
      <c r="D75" s="23">
        <f>IFERROR(D18/$B61,0)</f>
        <v>17444.938189233253</v>
      </c>
      <c r="E75" s="23">
        <f>IFERROR(E18/$B61,0)</f>
        <v>86267.613955972804</v>
      </c>
      <c r="F75" s="23">
        <f t="shared" si="64"/>
        <v>9.9204956544027834</v>
      </c>
      <c r="G75" s="23">
        <f t="shared" ref="G75:M75" si="77">IFERROR(G18/$B61,0)</f>
        <v>86267.613955972804</v>
      </c>
      <c r="H75" s="23">
        <f t="shared" si="77"/>
        <v>444587.36202566186</v>
      </c>
      <c r="I75" s="23">
        <f t="shared" si="77"/>
        <v>155076.30603990349</v>
      </c>
      <c r="J75" s="23">
        <f t="shared" si="77"/>
        <v>98684.922025393127</v>
      </c>
      <c r="K75" s="23">
        <f t="shared" si="77"/>
        <v>451529.54085631028</v>
      </c>
      <c r="L75" s="23">
        <f t="shared" si="77"/>
        <v>1.2833346166679499E-2</v>
      </c>
      <c r="M75" s="23">
        <f t="shared" si="77"/>
        <v>58.545661606075917</v>
      </c>
      <c r="N75" s="23">
        <f t="shared" si="66"/>
        <v>1.2830533683640647E-2</v>
      </c>
    </row>
    <row r="76" spans="1:14" x14ac:dyDescent="0.25">
      <c r="A76" s="22" t="s">
        <v>303</v>
      </c>
      <c r="B76" s="2">
        <v>1.339E-6</v>
      </c>
      <c r="C76" s="23">
        <f>IFERROR(C27/$B62,0)</f>
        <v>0</v>
      </c>
      <c r="D76" s="23">
        <f>IFERROR(D27/$B62,0)</f>
        <v>0</v>
      </c>
      <c r="E76" s="23">
        <f>IFERROR(E27/$B62,0)</f>
        <v>284457933.33053589</v>
      </c>
      <c r="F76" s="23">
        <f t="shared" si="64"/>
        <v>284457933.33053589</v>
      </c>
      <c r="G76" s="23">
        <f t="shared" ref="G76:M76" si="78">IFERROR(G27/$B62,0)</f>
        <v>284457933.33053589</v>
      </c>
      <c r="H76" s="23">
        <f t="shared" si="78"/>
        <v>479234547.77853823</v>
      </c>
      <c r="I76" s="23">
        <f t="shared" si="78"/>
        <v>343761884.09555918</v>
      </c>
      <c r="J76" s="23">
        <f t="shared" si="78"/>
        <v>291707985.60432762</v>
      </c>
      <c r="K76" s="23">
        <f t="shared" si="78"/>
        <v>50802500.728462629</v>
      </c>
      <c r="L76" s="23">
        <f t="shared" si="78"/>
        <v>0</v>
      </c>
      <c r="M76" s="23">
        <f t="shared" si="78"/>
        <v>49009.880704807685</v>
      </c>
      <c r="N76" s="23">
        <f t="shared" si="66"/>
        <v>49009.880704807685</v>
      </c>
    </row>
  </sheetData>
  <sheetProtection algorithmName="SHA-512" hashValue="kZyz5avOM3Mz6TZqMmuKYdVbjzDLJ0f8Re2CeVaJ9uJbRIYBL7vTaiKHps4+GC6bLdOYYFDhbuvcczElvRFPug==" saltValue="iWW4EHgzEhmGRoVPHJJcLw==" spinCount="100000" sheet="1" objects="1" scenarios="1" formatColumns="0" formatRows="0" autoFilter="0"/>
  <autoFilter ref="A1:N76" xr:uid="{00000000-0009-0000-0000-000008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9" tint="-0.499984740745262"/>
  </sheetPr>
  <dimension ref="A1:N76"/>
  <sheetViews>
    <sheetView zoomScaleNormal="10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6" width="14.140625" style="2" bestFit="1" customWidth="1"/>
    <col min="7" max="7" width="13.5703125" style="2" bestFit="1" customWidth="1"/>
    <col min="8" max="9" width="15.42578125" style="2" bestFit="1" customWidth="1"/>
    <col min="10" max="10" width="16.42578125" style="2" bestFit="1" customWidth="1"/>
    <col min="11" max="12" width="13.85546875" style="2" bestFit="1" customWidth="1"/>
    <col min="13" max="13" width="14.140625" style="2" bestFit="1" customWidth="1"/>
    <col min="14" max="14" width="13.28515625" style="2" bestFit="1" customWidth="1"/>
    <col min="15" max="19" width="8.5703125" style="2" bestFit="1" customWidth="1"/>
    <col min="20" max="22" width="9.140625" style="2"/>
    <col min="23" max="25" width="8.5703125" style="2" bestFit="1" customWidth="1"/>
    <col min="26" max="16384" width="9.140625" style="2"/>
  </cols>
  <sheetData>
    <row r="1" spans="1:14" x14ac:dyDescent="0.25">
      <c r="A1" s="16" t="s">
        <v>39</v>
      </c>
      <c r="B1" s="16" t="s">
        <v>260</v>
      </c>
      <c r="C1" s="1" t="s">
        <v>397</v>
      </c>
      <c r="D1" s="1" t="s">
        <v>398</v>
      </c>
      <c r="E1" s="1" t="s">
        <v>399</v>
      </c>
      <c r="F1" s="1" t="s">
        <v>400</v>
      </c>
      <c r="G1" s="1" t="s">
        <v>401</v>
      </c>
      <c r="H1" s="1" t="s">
        <v>402</v>
      </c>
      <c r="I1" s="1" t="s">
        <v>403</v>
      </c>
      <c r="J1" s="1" t="s">
        <v>404</v>
      </c>
      <c r="K1" s="1" t="s">
        <v>405</v>
      </c>
      <c r="L1" s="1" t="s">
        <v>406</v>
      </c>
      <c r="M1" s="1" t="s">
        <v>407</v>
      </c>
      <c r="N1" s="1" t="s">
        <v>408</v>
      </c>
    </row>
    <row r="2" spans="1:14" x14ac:dyDescent="0.25">
      <c r="A2" s="17" t="s">
        <v>0</v>
      </c>
      <c r="B2" s="2" t="s">
        <v>274</v>
      </c>
      <c r="C2" s="1">
        <f>IFERROR((DL/(RadSpec!L2*EF_w*ED_com*IRS_w*(1/1000)))*1,".")</f>
        <v>280.07281893292259</v>
      </c>
      <c r="D2" s="1">
        <f>IFERROR(IF(A2="H-3",(DL/(RadSpec!K2*EF_w*ED_com*(ET_w_o+ET_w_i)*(1/24)*IRA_w*(1/17)*1000))*1,(DL/(RadSpec!K2*EF_w*ED_com*(ET_w_o+ET_w_i)*(1/24)*IRA_w*(1/PEF_wind)*1000))*1),".")</f>
        <v>8004.1481103540846</v>
      </c>
      <c r="E2" s="1">
        <f>IFERROR((DL/(RadSpec!J2*EF_w*(1/365)*ED_com*RadSpec!T2*(ET_w_o+ET_w_i)*(1/24)*RadSpec!Y2))*1,".")</f>
        <v>82.853489304711687</v>
      </c>
      <c r="F2" s="1">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63.431922231647214</v>
      </c>
      <c r="G2" s="1">
        <f>IFERROR((DL/(RadSpec!J2*EF_w*(1/365)*ED_com*RadSpec!T2*(ET_w_o+ET_w_i)*(1/24)*RadSpec!Y2))*1,".")</f>
        <v>82.853489304711687</v>
      </c>
      <c r="H2" s="1">
        <f>IFERROR((DL/(RadSpec!P2*EF_w*(1/365)*ED_com*RadSpec!U2*(ET_w_o+ET_w_i)*(1/24)*RadSpec!Z2))*1,".")</f>
        <v>300.22455151387203</v>
      </c>
      <c r="I2" s="1">
        <f>IFERROR((DL/(RadSpec!Q2*EF_w*(1/365)*ED_com*RadSpec!V2*(ET_w_o+ET_w_i)*(1/24)*RadSpec!Z2))*1,".")</f>
        <v>114.9389091825167</v>
      </c>
      <c r="J2" s="1">
        <f>IFERROR((DL/(RadSpec!R2*EF_w*(1/365)*ED_com*RadSpec!W2*(ET_w_o+ET_w_i)*(1/24)*RadSpec!AA2))*1,".")</f>
        <v>85.263772629939652</v>
      </c>
      <c r="K2" s="1">
        <f>IFERROR((DL/(RadSpec!N2*EF_w*(1/365)*ED_com*RadSpec!S2*(ET_w_o+ET_w_i)*(1/24)*RadSpec!X2))*1,".")</f>
        <v>283.84788863830778</v>
      </c>
      <c r="L2" s="1">
        <f>IFERROR(DL/(RadSpec!K2*EF_w*ED_com*(ET_w_o+ET_w_i)*(1/24)*IRA_w),".")</f>
        <v>5.8882411823588301E-3</v>
      </c>
      <c r="M2" s="1">
        <f>IFERROR(DL/(RadSpec!M2*EF_w*(1/365)*ED_com*(ET_w_o+ET_w_i)*(1/24)*GSF_a),".")</f>
        <v>4.1426744652355844E-2</v>
      </c>
      <c r="N2" s="1">
        <f t="shared" ref="N2" si="1">IFERROR(IF(AND(ISNUMBER(L2),ISNUMBER(M2)),1/((1/L2)+(1/M2)),IF(AND(ISNUMBER(L2),NOT(ISNUMBER(M2))),1/((1/L2)),IF(AND(NOT(ISNUMBER(L2)),ISNUMBER(M2)),1/((1/M2)),IF(AND(NOT(ISNUMBER(L2)),NOT(ISNUMBER(M2))),".")))),".")</f>
        <v>5.1554631077178701E-3</v>
      </c>
    </row>
    <row r="3" spans="1:14" x14ac:dyDescent="0.25">
      <c r="A3" s="18" t="s">
        <v>1</v>
      </c>
      <c r="B3" s="2" t="s">
        <v>261</v>
      </c>
      <c r="C3" s="1">
        <f>IFERROR((DL/(RadSpec!L3*EF_w*ED_com*IRS_w*(1/1000)))*1,".")</f>
        <v>52.994170641229459</v>
      </c>
      <c r="D3" s="1">
        <f>IFERROR(IF(A3="H-3",(DL/(RadSpec!K3*EF_w*ED_com*(ET_w_o+ET_w_i)*(1/24)*IRA_w*(1/17)*1000))*1,(DL/(RadSpec!K3*EF_w*ED_com*(ET_w_o+ET_w_i)*(1/24)*IRA_w*(1/PEF_wind)*1000))*1),".")</f>
        <v>749.01202500561124</v>
      </c>
      <c r="E3" s="1">
        <f>IFERROR((DL/(RadSpec!J3*EF_w*(1/365)*ED_com*RadSpec!T3*(ET_w_o+ET_w_i)*(1/24)*RadSpec!Y3))*1,".")</f>
        <v>117.82682147353469</v>
      </c>
      <c r="F3" s="1">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34.852770032908751</v>
      </c>
      <c r="G3" s="1">
        <f>IFERROR((DL/(RadSpec!J3*EF_w*(1/365)*ED_com*RadSpec!T3*(ET_w_o+ET_w_i)*(1/24)*RadSpec!Y3))*1,".")</f>
        <v>117.82682147353469</v>
      </c>
      <c r="H3" s="1">
        <f>IFERROR((DL/(RadSpec!P3*EF_w*(1/365)*ED_com*RadSpec!U3*(ET_w_o+ET_w_i)*(1/24)*RadSpec!Z3))*1,".")</f>
        <v>239.2605864615654</v>
      </c>
      <c r="I3" s="1">
        <f>IFERROR((DL/(RadSpec!Q3*EF_w*(1/365)*ED_com*RadSpec!V3*(ET_w_o+ET_w_i)*(1/24)*RadSpec!Z3))*1,".")</f>
        <v>126.74344580126166</v>
      </c>
      <c r="J3" s="1">
        <f>IFERROR((DL/(RadSpec!R3*EF_w*(1/365)*ED_com*RadSpec!W3*(ET_w_o+ET_w_i)*(1/24)*RadSpec!AA3))*1,".")</f>
        <v>117.82682147353469</v>
      </c>
      <c r="K3" s="1">
        <f>IFERROR((DL/(RadSpec!N3*EF_w*(1/365)*ED_com*RadSpec!S3*(ET_w_o+ET_w_i)*(1/24)*RadSpec!X3))*1,".")</f>
        <v>171.87119862503044</v>
      </c>
      <c r="L3" s="1">
        <f>IFERROR(DL/(RadSpec!K3*EF_w*ED_com*(ET_w_o+ET_w_i)*(1/24)*IRA_w),".")</f>
        <v>5.510097253216519E-4</v>
      </c>
      <c r="M3" s="1">
        <f>IFERROR(DL/(RadSpec!M3*EF_w*(1/365)*ED_com*(ET_w_o+ET_w_i)*(1/24)*GSF_a),".")</f>
        <v>3.4892168858978286E-2</v>
      </c>
      <c r="N3" s="1">
        <f>IFERROR(IF(AND(ISNUMBER(L3),ISNUMBER(M3)),1/((1/L3)+(1/M3)),IF(AND(ISNUMBER(L3),NOT(ISNUMBER(M3))),1/((1/L3)),IF(AND(NOT(ISNUMBER(L3)),ISNUMBER(M3)),1/((1/M3)),IF(AND(NOT(ISNUMBER(L3)),NOT(ISNUMBER(M3))),".")))),".")</f>
        <v>5.4244357156439454E-4</v>
      </c>
    </row>
    <row r="4" spans="1:14" x14ac:dyDescent="0.25">
      <c r="A4" s="17" t="s">
        <v>2</v>
      </c>
      <c r="B4" s="2" t="s">
        <v>274</v>
      </c>
      <c r="C4" s="1" t="str">
        <f>IFERROR((DL/(RadSpec!L4*EF_w*ED_com*IRS_w*(1/1000)))*1,".")</f>
        <v>.</v>
      </c>
      <c r="D4" s="1" t="str">
        <f>IFERROR(IF(A4="H-3",(DL/(RadSpec!K4*EF_w*ED_com*(ET_w_o+ET_w_i)*(1/24)*IRA_w*(1/17)*1000))*1,(DL/(RadSpec!K4*EF_w*ED_com*(ET_w_o+ET_w_i)*(1/24)*IRA_w*(1/PEF_wind)*1000))*1),".")</f>
        <v>.</v>
      </c>
      <c r="E4" s="1">
        <f>IFERROR((DL/(RadSpec!J4*EF_w*(1/365)*ED_com*RadSpec!T4*(ET_w_o+ET_w_i)*(1/24)*RadSpec!Y4))*1,".")</f>
        <v>3692.5255863359694</v>
      </c>
      <c r="F4" s="1">
        <f t="shared" ref="F4:F5" si="2">(IF(AND(ISNUMBER(C4),ISNUMBER(D4),ISNUMBER(E4)),1/((1/C4)+(1/D4)+(1/E4)),IF(AND(ISNUMBER(C4),ISNUMBER(D4),NOT(ISNUMBER(E4))),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3692.5255863359694</v>
      </c>
      <c r="G4" s="1">
        <f>IFERROR((DL/(RadSpec!J4*EF_w*(1/365)*ED_com*RadSpec!T4*(ET_w_o+ET_w_i)*(1/24)*RadSpec!Y4))*1,".")</f>
        <v>3692.5255863359694</v>
      </c>
      <c r="H4" s="1">
        <f>IFERROR((DL/(RadSpec!P4*EF_w*(1/365)*ED_com*RadSpec!U4*(ET_w_o+ET_w_i)*(1/24)*RadSpec!Z4))*1,".")</f>
        <v>16283.012134189867</v>
      </c>
      <c r="I4" s="1">
        <f>IFERROR((DL/(RadSpec!Q4*EF_w*(1/365)*ED_com*RadSpec!V4*(ET_w_o+ET_w_i)*(1/24)*RadSpec!Z4))*1,".")</f>
        <v>5832.7207644859209</v>
      </c>
      <c r="J4" s="1">
        <f>IFERROR((DL/(RadSpec!R4*EF_w*(1/365)*ED_com*RadSpec!W4*(ET_w_o+ET_w_i)*(1/24)*RadSpec!AA4))*1,".")</f>
        <v>3947.3968810157248</v>
      </c>
      <c r="K4" s="1">
        <f>IFERROR((DL/(RadSpec!N4*EF_w*(1/365)*ED_com*RadSpec!S4*(ET_w_o+ET_w_i)*(1/24)*RadSpec!X4))*1,".")</f>
        <v>16505.692202756225</v>
      </c>
      <c r="L4" s="1" t="str">
        <f>IFERROR(DL/(RadSpec!K4*EF_w*ED_com*(ET_w_o+ET_w_i)*(1/24)*IRA_w),".")</f>
        <v>.</v>
      </c>
      <c r="M4" s="1">
        <f>IFERROR(DL/(RadSpec!M4*EF_w*(1/365)*ED_com*(ET_w_o+ET_w_i)*(1/24)*GSF_a),".")</f>
        <v>2.212031837097491</v>
      </c>
      <c r="N4" s="1">
        <f t="shared" ref="N4:N5" si="3">IFERROR(IF(AND(ISNUMBER(L4),ISNUMBER(M4)),1/((1/L4)+(1/M4)),IF(AND(ISNUMBER(L4),NOT(ISNUMBER(M4))),1/((1/L4)),IF(AND(NOT(ISNUMBER(L4)),ISNUMBER(M4)),1/((1/M4)),IF(AND(NOT(ISNUMBER(L4)),NOT(ISNUMBER(M4))),".")))),".")</f>
        <v>2.212031837097491</v>
      </c>
    </row>
    <row r="5" spans="1:14" x14ac:dyDescent="0.25">
      <c r="A5" s="17" t="s">
        <v>3</v>
      </c>
      <c r="B5" s="2" t="s">
        <v>274</v>
      </c>
      <c r="C5" s="1" t="str">
        <f>IFERROR((DL/(RadSpec!L5*EF_w*ED_com*IRS_w*(1/1000)))*1,".")</f>
        <v>.</v>
      </c>
      <c r="D5" s="1" t="str">
        <f>IFERROR(IF(A5="H-3",(DL/(RadSpec!K5*EF_w*ED_com*(ET_w_o+ET_w_i)*(1/24)*IRA_w*(1/17)*1000))*1,(DL/(RadSpec!K5*EF_w*ED_com*(ET_w_o+ET_w_i)*(1/24)*IRA_w*(1/PEF_wind)*1000))*1),".")</f>
        <v>.</v>
      </c>
      <c r="E5" s="1">
        <f>IFERROR((DL/(RadSpec!J5*EF_w*(1/365)*ED_com*RadSpec!T5*(ET_w_o+ET_w_i)*(1/24)*RadSpec!Y5))*1,".")</f>
        <v>87425.568505717398</v>
      </c>
      <c r="F5" s="1">
        <f t="shared" si="2"/>
        <v>87425.568505717398</v>
      </c>
      <c r="G5" s="1">
        <f>IFERROR((DL/(RadSpec!J5*EF_w*(1/365)*ED_com*RadSpec!T5*(ET_w_o+ET_w_i)*(1/24)*RadSpec!Y5))*1,".")</f>
        <v>87425.568505717398</v>
      </c>
      <c r="H5" s="1">
        <f>IFERROR((DL/(RadSpec!P5*EF_w*(1/365)*ED_com*RadSpec!U5*(ET_w_o+ET_w_i)*(1/24)*RadSpec!Z5))*1,".")</f>
        <v>154158.69476156082</v>
      </c>
      <c r="I5" s="1">
        <f>IFERROR((DL/(RadSpec!Q5*EF_w*(1/365)*ED_com*RadSpec!V5*(ET_w_o+ET_w_i)*(1/24)*RadSpec!Z5))*1,".")</f>
        <v>109927.50807891891</v>
      </c>
      <c r="J5" s="1">
        <f>IFERROR((DL/(RadSpec!R5*EF_w*(1/365)*ED_com*RadSpec!W5*(ET_w_o+ET_w_i)*(1/24)*RadSpec!AA5))*1,".")</f>
        <v>91093.774177285959</v>
      </c>
      <c r="K5" s="1">
        <f>IFERROR((DL/(RadSpec!N5*EF_w*(1/365)*ED_com*RadSpec!S5*(ET_w_o+ET_w_i)*(1/24)*RadSpec!X5))*1,".")</f>
        <v>33304.818933561452</v>
      </c>
      <c r="L5" s="1" t="str">
        <f>IFERROR(DL/(RadSpec!K5*EF_w*ED_com*(ET_w_o+ET_w_i)*(1/24)*IRA_w),".")</f>
        <v>.</v>
      </c>
      <c r="M5" s="1">
        <f>IFERROR(DL/(RadSpec!M5*EF_w*(1/365)*ED_com*(ET_w_o+ET_w_i)*(1/24)*GSF_a),".")</f>
        <v>23.926058646156541</v>
      </c>
      <c r="N5" s="1">
        <f t="shared" si="3"/>
        <v>23.926058646156541</v>
      </c>
    </row>
    <row r="6" spans="1:14" x14ac:dyDescent="0.25">
      <c r="A6" s="17" t="s">
        <v>4</v>
      </c>
      <c r="B6" s="2" t="s">
        <v>274</v>
      </c>
      <c r="C6" s="1" t="str">
        <f>IFERROR((DL/(RadSpec!L6*EF_w*ED_com*IRS_w*(1/1000)))*1,".")</f>
        <v>.</v>
      </c>
      <c r="D6" s="1" t="str">
        <f>IFERROR(IF(A6="H-3",(DL/(RadSpec!K6*EF_w*ED_com*(ET_w_o+ET_w_i)*(1/24)*IRA_w*(1/17)*1000))*1,(DL/(RadSpec!K6*EF_w*ED_com*(ET_w_o+ET_w_i)*(1/24)*IRA_w*(1/PEF_wind)*1000))*1),".")</f>
        <v>.</v>
      </c>
      <c r="E6" s="1">
        <f>IFERROR((DL/(RadSpec!J6*EF_w*(1/365)*ED_com*RadSpec!T6*(ET_w_o+ET_w_i)*(1/24)*RadSpec!Y6))*1,".")</f>
        <v>1.2954440592946634</v>
      </c>
      <c r="F6" s="1">
        <f t="shared" ref="F6:F9" si="4">(IF(AND(ISNUMBER(C6),ISNUMBER(D6),ISNUMBER(E6)),1/((1/C6)+(1/D6)+(1/E6)),IF(AND(ISNUMBER(C6),ISNUMBER(D6),NOT(ISNUMBER(E6))),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1.2954440592946634</v>
      </c>
      <c r="G6" s="1">
        <f>IFERROR((DL/(RadSpec!J6*EF_w*(1/365)*ED_com*RadSpec!T6*(ET_w_o+ET_w_i)*(1/24)*RadSpec!Y6))*1,".")</f>
        <v>1.2954440592946634</v>
      </c>
      <c r="H6" s="1">
        <f>IFERROR((DL/(RadSpec!P6*EF_w*(1/365)*ED_com*RadSpec!U6*(ET_w_o+ET_w_i)*(1/24)*RadSpec!Z6))*1,".")</f>
        <v>6.5132048536759459</v>
      </c>
      <c r="I6" s="1">
        <f>IFERROR((DL/(RadSpec!Q6*EF_w*(1/365)*ED_com*RadSpec!V6*(ET_w_o+ET_w_i)*(1/24)*RadSpec!Z6))*1,".")</f>
        <v>2.276459948857612</v>
      </c>
      <c r="J6" s="1">
        <f>IFERROR((DL/(RadSpec!R6*EF_w*(1/365)*ED_com*RadSpec!W6*(ET_w_o+ET_w_i)*(1/24)*RadSpec!AA6))*1,".")</f>
        <v>1.4563687871573543</v>
      </c>
      <c r="K6" s="1">
        <f>IFERROR((DL/(RadSpec!N6*EF_w*(1/365)*ED_com*RadSpec!S6*(ET_w_o+ET_w_i)*(1/24)*RadSpec!X6))*1,".")</f>
        <v>6.4935738821935232</v>
      </c>
      <c r="L6" s="1" t="str">
        <f>IFERROR(DL/(RadSpec!K6*EF_w*ED_com*(ET_w_o+ET_w_i)*(1/24)*IRA_w),".")</f>
        <v>.</v>
      </c>
      <c r="M6" s="1">
        <f>IFERROR(DL/(RadSpec!M6*EF_w*(1/365)*ED_com*(ET_w_o+ET_w_i)*(1/24)*GSF_a),".")</f>
        <v>8.716556681499408E-4</v>
      </c>
      <c r="N6" s="1">
        <f t="shared" ref="N6:N9" si="5">IFERROR(IF(AND(ISNUMBER(L6),ISNUMBER(M6)),1/((1/L6)+(1/M6)),IF(AND(ISNUMBER(L6),NOT(ISNUMBER(M6))),1/((1/L6)),IF(AND(NOT(ISNUMBER(L6)),ISNUMBER(M6)),1/((1/M6)),IF(AND(NOT(ISNUMBER(L6)),NOT(ISNUMBER(M6))),".")))),".")</f>
        <v>8.716556681499408E-4</v>
      </c>
    </row>
    <row r="7" spans="1:14" x14ac:dyDescent="0.25">
      <c r="A7" s="17" t="s">
        <v>5</v>
      </c>
      <c r="B7" s="2" t="s">
        <v>274</v>
      </c>
      <c r="C7" s="1">
        <f>IFERROR((DL/(RadSpec!L7*EF_w*ED_com*IRS_w*(1/1000)))*1,".")</f>
        <v>8252.5273364968016</v>
      </c>
      <c r="D7" s="1">
        <f>IFERROR(IF(A7="H-3",(DL/(RadSpec!K7*EF_w*ED_com*(ET_w_o+ET_w_i)*(1/24)*IRA_w*(1/17)*1000))*1,(DL/(RadSpec!K7*EF_w*ED_com*(ET_w_o+ET_w_i)*(1/24)*IRA_w*(1/PEF_wind)*1000))*1),".")</f>
        <v>503274.5181715787</v>
      </c>
      <c r="E7" s="1">
        <f>IFERROR((DL/(RadSpec!J7*EF_w*(1/365)*ED_com*RadSpec!T7*(ET_w_o+ET_w_i)*(1/24)*RadSpec!Y7))*1,".")</f>
        <v>800.25725164619132</v>
      </c>
      <c r="F7" s="1">
        <f t="shared" si="4"/>
        <v>728.45936868944796</v>
      </c>
      <c r="G7" s="1">
        <f>IFERROR((DL/(RadSpec!J7*EF_w*(1/365)*ED_com*RadSpec!T7*(ET_w_o+ET_w_i)*(1/24)*RadSpec!Y7))*1,".")</f>
        <v>800.25725164619132</v>
      </c>
      <c r="H7" s="1">
        <f>IFERROR((DL/(RadSpec!P7*EF_w*(1/365)*ED_com*RadSpec!U7*(ET_w_o+ET_w_i)*(1/24)*RadSpec!Z7))*1,".")</f>
        <v>1395.6867543591311</v>
      </c>
      <c r="I7" s="1">
        <f>IFERROR((DL/(RadSpec!Q7*EF_w*(1/365)*ED_com*RadSpec!V7*(ET_w_o+ET_w_i)*(1/24)*RadSpec!Z7))*1,".")</f>
        <v>964.91923758162181</v>
      </c>
      <c r="J7" s="1">
        <f>IFERROR((DL/(RadSpec!R7*EF_w*(1/365)*ED_com*RadSpec!W7*(ET_w_o+ET_w_i)*(1/24)*RadSpec!AA7))*1,".")</f>
        <v>816.98736840534514</v>
      </c>
      <c r="K7" s="1">
        <f>IFERROR((DL/(RadSpec!N7*EF_w*(1/365)*ED_com*RadSpec!S7*(ET_w_o+ET_w_i)*(1/24)*RadSpec!X7))*1,".")</f>
        <v>106.74621453064567</v>
      </c>
      <c r="L7" s="1">
        <f>IFERROR(DL/(RadSpec!K7*EF_w*ED_com*(ET_w_o+ET_w_i)*(1/24)*IRA_w),".")</f>
        <v>0.37023324694557574</v>
      </c>
      <c r="M7" s="1">
        <f>IFERROR(DL/(RadSpec!M7*EF_w*(1/365)*ED_com*(ET_w_o+ET_w_i)*(1/24)*GSF_a),".")</f>
        <v>9.0881928190827146E-2</v>
      </c>
      <c r="N7" s="1">
        <f t="shared" si="5"/>
        <v>7.2969863446396638E-2</v>
      </c>
    </row>
    <row r="8" spans="1:14" x14ac:dyDescent="0.25">
      <c r="A8" s="17" t="s">
        <v>6</v>
      </c>
      <c r="B8" s="2" t="s">
        <v>274</v>
      </c>
      <c r="C8" s="1">
        <f>IFERROR((DL/(RadSpec!L8*EF_w*ED_com*IRS_w*(1/1000)))*1,".")</f>
        <v>54600.054600054587</v>
      </c>
      <c r="D8" s="1">
        <f>IFERROR(IF(A8="H-3",(DL/(RadSpec!K8*EF_w*ED_com*(ET_w_o+ET_w_i)*(1/24)*IRA_w*(1/17)*1000))*1,(DL/(RadSpec!K8*EF_w*ED_com*(ET_w_o+ET_w_i)*(1/24)*IRA_w*(1/PEF_wind)*1000))*1),".")</f>
        <v>2069805.0606493093</v>
      </c>
      <c r="E8" s="1">
        <f>IFERROR((DL/(RadSpec!J8*EF_w*(1/365)*ED_com*RadSpec!T8*(ET_w_o+ET_w_i)*(1/24)*RadSpec!Y8))*1,".")</f>
        <v>6.3716134438134251</v>
      </c>
      <c r="F8" s="1">
        <f t="shared" si="4"/>
        <v>6.3708503786224986</v>
      </c>
      <c r="G8" s="1">
        <f>IFERROR((DL/(RadSpec!J8*EF_w*(1/365)*ED_com*RadSpec!T8*(ET_w_o+ET_w_i)*(1/24)*RadSpec!Y8))*1,".")</f>
        <v>6.3716134438134251</v>
      </c>
      <c r="H8" s="1">
        <f>IFERROR((DL/(RadSpec!P8*EF_w*(1/365)*ED_com*RadSpec!U8*(ET_w_o+ET_w_i)*(1/24)*RadSpec!Z8))*1,".")</f>
        <v>29.493757827966551</v>
      </c>
      <c r="I8" s="1">
        <f>IFERROR((DL/(RadSpec!Q8*EF_w*(1/365)*ED_com*RadSpec!V8*(ET_w_o+ET_w_i)*(1/24)*RadSpec!Z8))*1,".")</f>
        <v>10.561953816771805</v>
      </c>
      <c r="J8" s="1">
        <f>IFERROR((DL/(RadSpec!R8*EF_w*(1/365)*ED_com*RadSpec!W8*(ET_w_o+ET_w_i)*(1/24)*RadSpec!AA8))*1,".")</f>
        <v>6.9577262531849868</v>
      </c>
      <c r="K8" s="1">
        <f>IFERROR((DL/(RadSpec!N8*EF_w*(1/365)*ED_com*RadSpec!S8*(ET_w_o+ET_w_i)*(1/24)*RadSpec!X8))*1,".")</f>
        <v>22.846293475766242</v>
      </c>
      <c r="L8" s="1">
        <f>IFERROR(DL/(RadSpec!K8*EF_w*ED_com*(ET_w_o+ET_w_i)*(1/24)*IRA_w),".")</f>
        <v>1.5226494099733539</v>
      </c>
      <c r="M8" s="1">
        <f>IFERROR(DL/(RadSpec!M8*EF_w*(1/365)*ED_com*(ET_w_o+ET_w_i)*(1/24)*GSF_a),".")</f>
        <v>3.9473968810157254E-3</v>
      </c>
      <c r="N8" s="1">
        <f t="shared" si="5"/>
        <v>3.9371899016310639E-3</v>
      </c>
    </row>
    <row r="9" spans="1:14" x14ac:dyDescent="0.25">
      <c r="A9" s="17" t="s">
        <v>7</v>
      </c>
      <c r="B9" s="2" t="s">
        <v>274</v>
      </c>
      <c r="C9" s="1">
        <f>IFERROR((DL/(RadSpec!L9*EF_w*ED_com*IRS_w*(1/1000)))*1,".")</f>
        <v>96525.096525096538</v>
      </c>
      <c r="D9" s="1">
        <f>IFERROR(IF(A9="H-3",(DL/(RadSpec!K9*EF_w*ED_com*(ET_w_o+ET_w_i)*(1/24)*IRA_w*(1/17)*1000))*1,(DL/(RadSpec!K9*EF_w*ED_com*(ET_w_o+ET_w_i)*(1/24)*IRA_w*(1/PEF_wind)*1000))*1),".")</f>
        <v>7428111.8774941731</v>
      </c>
      <c r="E9" s="1">
        <f>IFERROR((DL/(RadSpec!J9*EF_w*(1/365)*ED_com*RadSpec!T9*(ET_w_o+ET_w_i)*(1/24)*RadSpec!Y9))*1,".")</f>
        <v>0.47949974382890398</v>
      </c>
      <c r="F9" s="1">
        <f t="shared" si="4"/>
        <v>0.47949733091711666</v>
      </c>
      <c r="G9" s="1">
        <f>IFERROR((DL/(RadSpec!J9*EF_w*(1/365)*ED_com*RadSpec!T9*(ET_w_o+ET_w_i)*(1/24)*RadSpec!Y9))*1,".")</f>
        <v>0.47949974382890398</v>
      </c>
      <c r="H9" s="1">
        <f>IFERROR((DL/(RadSpec!P9*EF_w*(1/365)*ED_com*RadSpec!U9*(ET_w_o+ET_w_i)*(1/24)*RadSpec!Z9))*1,".")</f>
        <v>2.6889377836276842</v>
      </c>
      <c r="I9" s="1">
        <f>IFERROR((DL/(RadSpec!Q9*EF_w*(1/365)*ED_com*RadSpec!V9*(ET_w_o+ET_w_i)*(1/24)*RadSpec!Z9))*1,".")</f>
        <v>0.93045783623942069</v>
      </c>
      <c r="J9" s="1">
        <f>IFERROR((DL/(RadSpec!R9*EF_w*(1/365)*ED_com*RadSpec!W9*(ET_w_o+ET_w_i)*(1/24)*RadSpec!AA9))*1,".")</f>
        <v>0.57469454591258351</v>
      </c>
      <c r="K9" s="1">
        <f>IFERROR((DL/(RadSpec!N9*EF_w*(1/365)*ED_com*RadSpec!S9*(ET_w_o+ET_w_i)*(1/24)*RadSpec!X9))*1,".")</f>
        <v>2.6385860070603262</v>
      </c>
      <c r="L9" s="1">
        <f>IFERROR(DL/(RadSpec!K9*EF_w*ED_com*(ET_w_o+ET_w_i)*(1/24)*IRA_w),".")</f>
        <v>5.4644808743169397</v>
      </c>
      <c r="M9" s="1">
        <f>IFERROR(DL/(RadSpec!M9*EF_w*(1/365)*ED_com*(ET_w_o+ET_w_i)*(1/24)*GSF_a),".")</f>
        <v>3.297825242367568E-4</v>
      </c>
      <c r="N9" s="1">
        <f t="shared" si="5"/>
        <v>3.2976262299586826E-4</v>
      </c>
    </row>
    <row r="10" spans="1:14" x14ac:dyDescent="0.25">
      <c r="A10" s="18" t="s">
        <v>8</v>
      </c>
      <c r="B10" s="2" t="s">
        <v>261</v>
      </c>
      <c r="C10" s="1">
        <f>IFERROR((DL/(RadSpec!L10*EF_w*ED_com*IRS_w*(1/1000)))*1,".")</f>
        <v>794.91255961844195</v>
      </c>
      <c r="D10" s="1">
        <f>IFERROR(IF(A10="H-3",(DL/(RadSpec!K10*EF_w*ED_com*(ET_w_o+ET_w_i)*(1/24)*IRA_w*(1/17)*1000))*1,(DL/(RadSpec!K10*EF_w*ED_com*(ET_w_o+ET_w_i)*(1/24)*IRA_w*(1/PEF_wind)*1000))*1),".")</f>
        <v>1762064.2602649999</v>
      </c>
      <c r="E10" s="1">
        <f>IFERROR((DL/(RadSpec!J10*EF_w*(1/365)*ED_com*RadSpec!T10*(ET_w_o+ET_w_i)*(1/24)*RadSpec!Y10))*1,".")</f>
        <v>5042.4811770394417</v>
      </c>
      <c r="F10" s="1">
        <f t="shared" ref="F10" si="6">(IF(AND(ISNUMBER(C10),ISNUMBER(D10),ISNUMBER(E10)),1/((1/C10)+(1/D10)+(1/E10)),IF(AND(ISNUMBER(C10),ISNUMBER(D10),NOT(ISNUMBER(E10))),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686.3971129257061</v>
      </c>
      <c r="G10" s="1">
        <f>IFERROR((DL/(RadSpec!J10*EF_w*(1/365)*ED_com*RadSpec!T10*(ET_w_o+ET_w_i)*(1/24)*RadSpec!Y10))*1,".")</f>
        <v>5042.4811770394417</v>
      </c>
      <c r="H10" s="1">
        <f>IFERROR((DL/(RadSpec!P10*EF_w*(1/365)*ED_com*RadSpec!U10*(ET_w_o+ET_w_i)*(1/24)*RadSpec!Z10))*1,".")</f>
        <v>10905.831382899258</v>
      </c>
      <c r="I10" s="1">
        <f>IFERROR((DL/(RadSpec!Q10*EF_w*(1/365)*ED_com*RadSpec!V10*(ET_w_o+ET_w_i)*(1/24)*RadSpec!Z10))*1,".")</f>
        <v>6252.6766595289082</v>
      </c>
      <c r="J10" s="1">
        <f>IFERROR((DL/(RadSpec!R10*EF_w*(1/365)*ED_com*RadSpec!W10*(ET_w_o+ET_w_i)*(1/24)*RadSpec!AA10))*1,".")</f>
        <v>5130.7521823267853</v>
      </c>
      <c r="K10" s="1">
        <f>IFERROR((DL/(RadSpec!N10*EF_w*(1/365)*ED_com*RadSpec!S10*(ET_w_o+ET_w_i)*(1/24)*RadSpec!X10))*1,".")</f>
        <v>1197.0581885066015</v>
      </c>
      <c r="L10" s="1">
        <f>IFERROR(DL/(RadSpec!K10*EF_w*ED_com*(ET_w_o+ET_w_i)*(1/24)*IRA_w),".")</f>
        <v>1.2962602890660446</v>
      </c>
      <c r="M10" s="1">
        <f>IFERROR(DL/(RadSpec!M10*EF_w*(1/365)*ED_com*(ET_w_o+ET_w_i)*(1/24)*GSF_a),".")</f>
        <v>0.24944188801312134</v>
      </c>
      <c r="N10" s="1">
        <f t="shared" ref="N10" si="7">IFERROR(IF(AND(ISNUMBER(L10),ISNUMBER(M10)),1/((1/L10)+(1/M10)),IF(AND(ISNUMBER(L10),NOT(ISNUMBER(M10))),1/((1/L10)),IF(AND(NOT(ISNUMBER(L10)),ISNUMBER(M10)),1/((1/M10)),IF(AND(NOT(ISNUMBER(L10)),NOT(ISNUMBER(M10))),".")))),".")</f>
        <v>0.20918752567979859</v>
      </c>
    </row>
    <row r="11" spans="1:14" x14ac:dyDescent="0.25">
      <c r="A11" s="17" t="s">
        <v>9</v>
      </c>
      <c r="B11" s="2" t="s">
        <v>274</v>
      </c>
      <c r="C11" s="1" t="str">
        <f>IFERROR((DL/(RadSpec!L11*EF_w*ED_com*IRS_w*(1/1000)))*1,".")</f>
        <v>.</v>
      </c>
      <c r="D11" s="1" t="str">
        <f>IFERROR(IF(A11="H-3",(DL/(RadSpec!K11*EF_w*ED_com*(ET_w_o+ET_w_i)*(1/24)*IRA_w*(1/17)*1000))*1,(DL/(RadSpec!K11*EF_w*ED_com*(ET_w_o+ET_w_i)*(1/24)*IRA_w*(1/PEF_wind)*1000))*1),".")</f>
        <v>.</v>
      </c>
      <c r="E11" s="1">
        <f>IFERROR((DL/(RadSpec!J11*EF_w*(1/365)*ED_com*RadSpec!T11*(ET_w_o+ET_w_i)*(1/24)*RadSpec!Y11))*1,".")</f>
        <v>32.885746806778968</v>
      </c>
      <c r="F11" s="1">
        <f t="shared" ref="F11" si="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32.885746806778968</v>
      </c>
      <c r="G11" s="1">
        <f>IFERROR((DL/(RadSpec!J11*EF_w*(1/365)*ED_com*RadSpec!T11*(ET_w_o+ET_w_i)*(1/24)*RadSpec!Y11))*1,".")</f>
        <v>32.885746806778968</v>
      </c>
      <c r="H11" s="1">
        <f>IFERROR((DL/(RadSpec!P11*EF_w*(1/365)*ED_com*RadSpec!U11*(ET_w_o+ET_w_i)*(1/24)*RadSpec!Z11))*1,".")</f>
        <v>137.12010218265149</v>
      </c>
      <c r="I11" s="1">
        <f>IFERROR((DL/(RadSpec!Q11*EF_w*(1/365)*ED_com*RadSpec!V11*(ET_w_o+ET_w_i)*(1/24)*RadSpec!Z11))*1,".")</f>
        <v>49.053425676220513</v>
      </c>
      <c r="J11" s="1">
        <f>IFERROR((DL/(RadSpec!R11*EF_w*(1/365)*ED_com*RadSpec!W11*(ET_w_o+ET_w_i)*(1/24)*RadSpec!AA11))*1,".")</f>
        <v>34.180083780223619</v>
      </c>
      <c r="K11" s="1">
        <f>IFERROR((DL/(RadSpec!N11*EF_w*(1/365)*ED_com*RadSpec!S11*(ET_w_o+ET_w_i)*(1/24)*RadSpec!X11))*1,".")</f>
        <v>139.28595278905811</v>
      </c>
      <c r="L11" s="1" t="str">
        <f>IFERROR(DL/(RadSpec!K11*EF_w*ED_com*(ET_w_o+ET_w_i)*(1/24)*IRA_w),".")</f>
        <v>.</v>
      </c>
      <c r="M11" s="1">
        <f>IFERROR(DL/(RadSpec!M11*EF_w*(1/365)*ED_com*(ET_w_o+ET_w_i)*(1/24)*GSF_a),".")</f>
        <v>1.8758029978586725E-2</v>
      </c>
      <c r="N11" s="1">
        <f t="shared" ref="N11" si="9">IFERROR(IF(AND(ISNUMBER(L11),ISNUMBER(M11)),1/((1/L11)+(1/M11)),IF(AND(ISNUMBER(L11),NOT(ISNUMBER(M11))),1/((1/L11)),IF(AND(NOT(ISNUMBER(L11)),ISNUMBER(M11)),1/((1/M11)),IF(AND(NOT(ISNUMBER(L11)),NOT(ISNUMBER(M11))),".")))),".")</f>
        <v>1.8758029978586725E-2</v>
      </c>
    </row>
    <row r="12" spans="1:14" x14ac:dyDescent="0.25">
      <c r="A12" s="17" t="s">
        <v>10</v>
      </c>
      <c r="B12" s="2" t="s">
        <v>274</v>
      </c>
      <c r="C12" s="1" t="str">
        <f>IFERROR((DL/(RadSpec!L12*EF_w*ED_com*IRS_w*(1/1000)))*1,".")</f>
        <v>.</v>
      </c>
      <c r="D12" s="1" t="str">
        <f>IFERROR(IF(A12="H-3",(DL/(RadSpec!K12*EF_w*ED_com*(ET_w_o+ET_w_i)*(1/24)*IRA_w*(1/17)*1000))*1,(DL/(RadSpec!K12*EF_w*ED_com*(ET_w_o+ET_w_i)*(1/24)*IRA_w*(1/PEF_wind)*1000))*1),".")</f>
        <v>.</v>
      </c>
      <c r="E12" s="1">
        <f>IFERROR((DL/(RadSpec!J12*EF_w*(1/365)*ED_com*RadSpec!T12*(ET_w_o+ET_w_i)*(1/24)*RadSpec!Y12))*1,".")</f>
        <v>7.14863947354677</v>
      </c>
      <c r="F12" s="1">
        <f t="shared" ref="F12" si="10">(IF(AND(ISNUMBER(C12),ISNUMBER(D12),ISNUMBER(E12)),1/((1/C12)+(1/D12)+(1/E12)),IF(AND(ISNUMBER(C12),ISNUMBER(D12),NOT(ISNUMBER(E12))),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7.14863947354677</v>
      </c>
      <c r="G12" s="1">
        <f>IFERROR((DL/(RadSpec!J12*EF_w*(1/365)*ED_com*RadSpec!T12*(ET_w_o+ET_w_i)*(1/24)*RadSpec!Y12))*1,".")</f>
        <v>7.14863947354677</v>
      </c>
      <c r="H12" s="1">
        <f>IFERROR((DL/(RadSpec!P12*EF_w*(1/365)*ED_com*RadSpec!U12*(ET_w_o+ET_w_i)*(1/24)*RadSpec!Z12))*1,".")</f>
        <v>31.60045481567845</v>
      </c>
      <c r="I12" s="1">
        <f>IFERROR((DL/(RadSpec!Q12*EF_w*(1/365)*ED_com*RadSpec!V12*(ET_w_o+ET_w_i)*(1/24)*RadSpec!Z12))*1,".")</f>
        <v>11.327312789001644</v>
      </c>
      <c r="J12" s="1">
        <f>IFERROR((DL/(RadSpec!R12*EF_w*(1/365)*ED_com*RadSpec!W12*(ET_w_o+ET_w_i)*(1/24)*RadSpec!AA12))*1,".")</f>
        <v>7.6376343561020876</v>
      </c>
      <c r="K12" s="1">
        <f>IFERROR((DL/(RadSpec!N12*EF_w*(1/365)*ED_com*RadSpec!S12*(ET_w_o+ET_w_i)*(1/24)*RadSpec!X12))*1,".")</f>
        <v>25.146255906212502</v>
      </c>
      <c r="L12" s="1" t="str">
        <f>IFERROR(DL/(RadSpec!K12*EF_w*ED_com*(ET_w_o+ET_w_i)*(1/24)*IRA_w),".")</f>
        <v>.</v>
      </c>
      <c r="M12" s="1">
        <f>IFERROR(DL/(RadSpec!M12*EF_w*(1/365)*ED_com*(ET_w_o+ET_w_i)*(1/24)*GSF_a),".")</f>
        <v>4.2171829987829867E-3</v>
      </c>
      <c r="N12" s="1">
        <f t="shared" ref="N12" si="11">IFERROR(IF(AND(ISNUMBER(L12),ISNUMBER(M12)),1/((1/L12)+(1/M12)),IF(AND(ISNUMBER(L12),NOT(ISNUMBER(M12))),1/((1/L12)),IF(AND(NOT(ISNUMBER(L12)),ISNUMBER(M12)),1/((1/M12)),IF(AND(NOT(ISNUMBER(L12)),NOT(ISNUMBER(M12))),".")))),".")</f>
        <v>4.2171829987829867E-3</v>
      </c>
    </row>
    <row r="13" spans="1:14" x14ac:dyDescent="0.25">
      <c r="A13" s="17" t="s">
        <v>11</v>
      </c>
      <c r="B13" s="2" t="s">
        <v>274</v>
      </c>
      <c r="C13" s="1">
        <f>IFERROR((DL/(RadSpec!L13*EF_w*ED_com*IRS_w*(1/1000)))*1,".")</f>
        <v>101.03561505430665</v>
      </c>
      <c r="D13" s="1">
        <f>IFERROR(IF(A13="H-3",(DL/(RadSpec!K13*EF_w*ED_com*(ET_w_o+ET_w_i)*(1/24)*IRA_w*(1/17)*1000))*1,(DL/(RadSpec!K13*EF_w*ED_com*(ET_w_o+ET_w_i)*(1/24)*IRA_w*(1/PEF_wind)*1000))*1),".")</f>
        <v>5831.5936232579743</v>
      </c>
      <c r="E13" s="1">
        <f>IFERROR((DL/(RadSpec!J13*EF_w*(1/365)*ED_com*RadSpec!T13*(ET_w_o+ET_w_i)*(1/24)*RadSpec!Y13))*1,".")</f>
        <v>65.313474855803364</v>
      </c>
      <c r="F13" s="1">
        <f t="shared" ref="F13:F14" si="12">(IF(AND(ISNUMBER(C13),ISNUMBER(D13),ISNUMBER(E13)),1/((1/C13)+(1/D13)+(1/E13)),IF(AND(ISNUMBER(C13),ISNUMBER(D13),NOT(ISNUMBER(E13))),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39.401482080391013</v>
      </c>
      <c r="G13" s="1">
        <f>IFERROR((DL/(RadSpec!J13*EF_w*(1/365)*ED_com*RadSpec!T13*(ET_w_o+ET_w_i)*(1/24)*RadSpec!Y13))*1,".")</f>
        <v>65.313474855803364</v>
      </c>
      <c r="H13" s="1">
        <f>IFERROR((DL/(RadSpec!P13*EF_w*(1/365)*ED_com*RadSpec!U13*(ET_w_o+ET_w_i)*(1/24)*RadSpec!Z13))*1,".")</f>
        <v>195.39614561027838</v>
      </c>
      <c r="I13" s="1">
        <f>IFERROR((DL/(RadSpec!Q13*EF_w*(1/365)*ED_com*RadSpec!V13*(ET_w_o+ET_w_i)*(1/24)*RadSpec!Z13))*1,".")</f>
        <v>81.984396759557356</v>
      </c>
      <c r="J13" s="1">
        <f>IFERROR((DL/(RadSpec!R13*EF_w*(1/365)*ED_com*RadSpec!W13*(ET_w_o+ET_w_i)*(1/24)*RadSpec!AA13))*1,".")</f>
        <v>65.49591472970225</v>
      </c>
      <c r="K13" s="1">
        <f>IFERROR((DL/(RadSpec!N13*EF_w*(1/365)*ED_com*RadSpec!S13*(ET_w_o+ET_w_i)*(1/24)*RadSpec!X13))*1,".")</f>
        <v>153.5570545092485</v>
      </c>
      <c r="L13" s="1">
        <f>IFERROR(DL/(RadSpec!K13*EF_w*ED_com*(ET_w_o+ET_w_i)*(1/24)*IRA_w),".")</f>
        <v>4.2900042900042897E-3</v>
      </c>
      <c r="M13" s="1">
        <f>IFERROR(DL/(RadSpec!M13*EF_w*(1/365)*ED_com*(ET_w_o+ET_w_i)*(1/24)*GSF_a),".")</f>
        <v>2.7264578457248143E-2</v>
      </c>
      <c r="N13" s="1">
        <f t="shared" ref="N13:N14" si="13">IFERROR(IF(AND(ISNUMBER(L13),ISNUMBER(M13)),1/((1/L13)+(1/M13)),IF(AND(ISNUMBER(L13),NOT(ISNUMBER(M13))),1/((1/L13)),IF(AND(NOT(ISNUMBER(L13)),ISNUMBER(M13)),1/((1/M13)),IF(AND(NOT(ISNUMBER(L13)),NOT(ISNUMBER(M13))),".")))),".")</f>
        <v>3.7067566218075762E-3</v>
      </c>
    </row>
    <row r="14" spans="1:14" x14ac:dyDescent="0.25">
      <c r="A14" s="17" t="s">
        <v>12</v>
      </c>
      <c r="B14" s="2" t="s">
        <v>274</v>
      </c>
      <c r="C14" s="1">
        <f>IFERROR((DL/(RadSpec!L14*EF_w*ED_com*IRS_w*(1/1000)))*1,".")</f>
        <v>11191.315539141626</v>
      </c>
      <c r="D14" s="1">
        <f>IFERROR(IF(A14="H-3",(DL/(RadSpec!K14*EF_w*ED_com*(ET_w_o+ET_w_i)*(1/24)*IRA_w*(1/17)*1000))*1,(DL/(RadSpec!K14*EF_w*ED_com*(ET_w_o+ET_w_i)*(1/24)*IRA_w*(1/PEF_wind)*1000))*1),".")</f>
        <v>16113613.959002297</v>
      </c>
      <c r="E14" s="1">
        <f>IFERROR((DL/(RadSpec!J14*EF_w*(1/365)*ED_com*RadSpec!T14*(ET_w_o+ET_w_i)*(1/24)*RadSpec!Y14))*1,".")</f>
        <v>4.3023004538042944</v>
      </c>
      <c r="F14" s="1">
        <f t="shared" si="12"/>
        <v>4.300645999352839</v>
      </c>
      <c r="G14" s="1">
        <f>IFERROR((DL/(RadSpec!J14*EF_w*(1/365)*ED_com*RadSpec!T14*(ET_w_o+ET_w_i)*(1/24)*RadSpec!Y14))*1,".")</f>
        <v>4.3023004538042944</v>
      </c>
      <c r="H14" s="1">
        <f>IFERROR((DL/(RadSpec!P14*EF_w*(1/365)*ED_com*RadSpec!U14*(ET_w_o+ET_w_i)*(1/24)*RadSpec!Z14))*1,".")</f>
        <v>18.462627931679847</v>
      </c>
      <c r="I14" s="1">
        <f>IFERROR((DL/(RadSpec!Q14*EF_w*(1/365)*ED_com*RadSpec!V14*(ET_w_o+ET_w_i)*(1/24)*RadSpec!Z14))*1,".")</f>
        <v>6.6423618904343922</v>
      </c>
      <c r="J14" s="1">
        <f>IFERROR((DL/(RadSpec!R14*EF_w*(1/365)*ED_com*RadSpec!W14*(ET_w_o+ET_w_i)*(1/24)*RadSpec!AA14))*1,".")</f>
        <v>4.5440964095413579</v>
      </c>
      <c r="K14" s="1">
        <f>IFERROR((DL/(RadSpec!N14*EF_w*(1/365)*ED_com*RadSpec!S14*(ET_w_o+ET_w_i)*(1/24)*RadSpec!X14))*1,".")</f>
        <v>18.548475891216157</v>
      </c>
      <c r="L14" s="1">
        <f>IFERROR(DL/(RadSpec!K14*EF_w*ED_com*(ET_w_o+ET_w_i)*(1/24)*IRA_w),".")</f>
        <v>11.853959222380274</v>
      </c>
      <c r="M14" s="1">
        <f>IFERROR(DL/(RadSpec!M14*EF_w*(1/365)*ED_com*(ET_w_o+ET_w_i)*(1/24)*GSF_a),".")</f>
        <v>2.5293999431751247E-3</v>
      </c>
      <c r="N14" s="1">
        <f t="shared" si="13"/>
        <v>2.528860334503761E-3</v>
      </c>
    </row>
    <row r="15" spans="1:14" x14ac:dyDescent="0.25">
      <c r="A15" s="17" t="s">
        <v>13</v>
      </c>
      <c r="B15" s="2" t="s">
        <v>274</v>
      </c>
      <c r="C15" s="1">
        <f>IFERROR((DL/(RadSpec!L15*EF_w*ED_com*IRS_w*(1/1000)))*1,".")</f>
        <v>190666.85733352401</v>
      </c>
      <c r="D15" s="1">
        <f>IFERROR(IF(A15="H-3",(DL/(RadSpec!K15*EF_w*ED_com*(ET_w_o+ET_w_i)*(1/24)*IRA_w*(1/17)*1000))*1,(DL/(RadSpec!K15*EF_w*ED_com*(ET_w_o+ET_w_i)*(1/24)*IRA_w*(1/PEF_wind)*1000))*1),".")</f>
        <v>1052694550.9033021</v>
      </c>
      <c r="E15" s="1">
        <f>IFERROR((DL/(RadSpec!J15*EF_w*(1/365)*ED_com*RadSpec!T15*(ET_w_o+ET_w_i)*(1/24)*RadSpec!Y15))*1,".")</f>
        <v>6464.7194577428736</v>
      </c>
      <c r="F15" s="1">
        <f t="shared" ref="F15:F17" si="14">(IF(AND(ISNUMBER(C15),ISNUMBER(D15),ISNUMBER(E15)),1/((1/C15)+(1/D15)+(1/E15)),IF(AND(ISNUMBER(C15),ISNUMBER(D15),NOT(ISNUMBER(E15))),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6252.6787504399463</v>
      </c>
      <c r="G15" s="1">
        <f>IFERROR((DL/(RadSpec!J15*EF_w*(1/365)*ED_com*RadSpec!T15*(ET_w_o+ET_w_i)*(1/24)*RadSpec!Y15))*1,".")</f>
        <v>6464.7194577428736</v>
      </c>
      <c r="H15" s="1">
        <f>IFERROR((DL/(RadSpec!P15*EF_w*(1/365)*ED_com*RadSpec!U15*(ET_w_o+ET_w_i)*(1/24)*RadSpec!Z15))*1,".")</f>
        <v>16489.126211837836</v>
      </c>
      <c r="I15" s="1">
        <f>IFERROR((DL/(RadSpec!Q15*EF_w*(1/365)*ED_com*RadSpec!V15*(ET_w_o+ET_w_i)*(1/24)*RadSpec!Z15))*1,".")</f>
        <v>8167.0280296877072</v>
      </c>
      <c r="J15" s="1">
        <f>IFERROR((DL/(RadSpec!R15*EF_w*(1/365)*ED_com*RadSpec!W15*(ET_w_o+ET_w_i)*(1/24)*RadSpec!AA15))*1,".")</f>
        <v>6562.42302637375</v>
      </c>
      <c r="K15" s="1">
        <f>IFERROR((DL/(RadSpec!N15*EF_w*(1/365)*ED_com*RadSpec!S15*(ET_w_o+ET_w_i)*(1/24)*RadSpec!X15))*1,".")</f>
        <v>1305.0477638542886</v>
      </c>
      <c r="L15" s="1">
        <f>IFERROR(DL/(RadSpec!K15*EF_w*ED_com*(ET_w_o+ET_w_i)*(1/24)*IRA_w),".")</f>
        <v>774.41338186323856</v>
      </c>
      <c r="M15" s="1">
        <f>IFERROR(DL/(RadSpec!M15*EF_w*(1/365)*ED_com*(ET_w_o+ET_w_i)*(1/24)*GSF_a),".")</f>
        <v>0.23447537473233404</v>
      </c>
      <c r="N15" s="1">
        <f t="shared" ref="N15:N17" si="15">IFERROR(IF(AND(ISNUMBER(L15),ISNUMBER(M15)),1/((1/L15)+(1/M15)),IF(AND(ISNUMBER(L15),NOT(ISNUMBER(M15))),1/((1/L15)),IF(AND(NOT(ISNUMBER(L15)),ISNUMBER(M15)),1/((1/M15)),IF(AND(NOT(ISNUMBER(L15)),NOT(ISNUMBER(M15))),".")))),".")</f>
        <v>0.23440440222419093</v>
      </c>
    </row>
    <row r="16" spans="1:14" x14ac:dyDescent="0.25">
      <c r="A16" s="17" t="s">
        <v>14</v>
      </c>
      <c r="B16" s="2" t="s">
        <v>274</v>
      </c>
      <c r="C16" s="1">
        <f>IFERROR((DL/(RadSpec!L16*EF_w*ED_com*IRS_w*(1/1000)))*1,".")</f>
        <v>15.532774153463807</v>
      </c>
      <c r="D16" s="1">
        <f>IFERROR(IF(A16="H-3",(DL/(RadSpec!K16*EF_w*ED_com*(ET_w_o+ET_w_i)*(1/24)*IRA_w*(1/17)*1000))*1,(DL/(RadSpec!K16*EF_w*ED_com*(ET_w_o+ET_w_i)*(1/24)*IRA_w*(1/PEF_wind)*1000))*1),".")</f>
        <v>12185.419511285321</v>
      </c>
      <c r="E16" s="1">
        <f>IFERROR((DL/(RadSpec!J16*EF_w*(1/365)*ED_com*RadSpec!T16*(ET_w_o+ET_w_i)*(1/24)*RadSpec!Y16))*1,".")</f>
        <v>2093.5301315386969</v>
      </c>
      <c r="F16" s="1">
        <f t="shared" si="14"/>
        <v>15.3988943311952</v>
      </c>
      <c r="G16" s="1">
        <f>IFERROR((DL/(RadSpec!J16*EF_w*(1/365)*ED_com*RadSpec!T16*(ET_w_o+ET_w_i)*(1/24)*RadSpec!Y16))*1,".")</f>
        <v>2093.5301315386969</v>
      </c>
      <c r="H16" s="1">
        <f>IFERROR((DL/(RadSpec!P16*EF_w*(1/365)*ED_com*RadSpec!U16*(ET_w_o+ET_w_i)*(1/24)*RadSpec!Z16))*1,".")</f>
        <v>3293.1934653417702</v>
      </c>
      <c r="I16" s="1">
        <f>IFERROR((DL/(RadSpec!Q16*EF_w*(1/365)*ED_com*RadSpec!V16*(ET_w_o+ET_w_i)*(1/24)*RadSpec!Z16))*1,".")</f>
        <v>2131.5943157484917</v>
      </c>
      <c r="J16" s="1">
        <f>IFERROR((DL/(RadSpec!R16*EF_w*(1/365)*ED_com*RadSpec!W16*(ET_w_o+ET_w_i)*(1/24)*RadSpec!AA16))*1,".")</f>
        <v>2093.5301315386969</v>
      </c>
      <c r="K16" s="1">
        <f>IFERROR((DL/(RadSpec!N16*EF_w*(1/365)*ED_com*RadSpec!S16*(ET_w_o+ET_w_i)*(1/24)*RadSpec!X16))*1,".")</f>
        <v>1726.6323179841768</v>
      </c>
      <c r="L16" s="1">
        <f>IFERROR(DL/(RadSpec!K16*EF_w*ED_com*(ET_w_o+ET_w_i)*(1/24)*IRA_w),".")</f>
        <v>8.9641880686656805E-3</v>
      </c>
      <c r="M16" s="1">
        <f>IFERROR(DL/(RadSpec!M16*EF_w*(1/365)*ED_com*(ET_w_o+ET_w_i)*(1/24)*GSF_a),".")</f>
        <v>0.49782457480325704</v>
      </c>
      <c r="N16" s="1">
        <f t="shared" si="15"/>
        <v>8.8056275921566222E-3</v>
      </c>
    </row>
    <row r="17" spans="1:14" x14ac:dyDescent="0.25">
      <c r="A17" s="17" t="s">
        <v>15</v>
      </c>
      <c r="B17" s="2" t="s">
        <v>274</v>
      </c>
      <c r="C17" s="1">
        <f>IFERROR((DL/(RadSpec!L17*EF_w*ED_com*IRS_w*(1/1000)))*1,".")</f>
        <v>77775.617343962673</v>
      </c>
      <c r="D17" s="1">
        <f>IFERROR(IF(A17="H-3",(DL/(RadSpec!K17*EF_w*ED_com*(ET_w_o+ET_w_i)*(1/24)*IRA_w*(1/17)*1000))*1,(DL/(RadSpec!K17*EF_w*ED_com*(ET_w_o+ET_w_i)*(1/24)*IRA_w*(1/PEF_wind)*1000))*1),".")</f>
        <v>5834096.4531392008</v>
      </c>
      <c r="E17" s="1">
        <f>IFERROR((DL/(RadSpec!J17*EF_w*(1/365)*ED_com*RadSpec!T17*(ET_w_o+ET_w_i)*(1/24)*RadSpec!Y17))*1,".")</f>
        <v>3.484032314001992</v>
      </c>
      <c r="F17" s="1">
        <f t="shared" si="14"/>
        <v>3.4838741700487632</v>
      </c>
      <c r="G17" s="1">
        <f>IFERROR((DL/(RadSpec!J17*EF_w*(1/365)*ED_com*RadSpec!T17*(ET_w_o+ET_w_i)*(1/24)*RadSpec!Y17))*1,".")</f>
        <v>3.484032314001992</v>
      </c>
      <c r="H17" s="1">
        <f>IFERROR((DL/(RadSpec!P17*EF_w*(1/365)*ED_com*RadSpec!U17*(ET_w_o+ET_w_i)*(1/24)*RadSpec!Z17))*1,".")</f>
        <v>15.631691648822272</v>
      </c>
      <c r="I17" s="1">
        <f>IFERROR((DL/(RadSpec!Q17*EF_w*(1/365)*ED_com*RadSpec!V17*(ET_w_o+ET_w_i)*(1/24)*RadSpec!Z17))*1,".")</f>
        <v>5.5431530669582525</v>
      </c>
      <c r="J17" s="1">
        <f>IFERROR((DL/(RadSpec!R17*EF_w*(1/365)*ED_com*RadSpec!W17*(ET_w_o+ET_w_i)*(1/24)*RadSpec!AA17))*1,".")</f>
        <v>3.7277484059194603</v>
      </c>
      <c r="K17" s="1">
        <f>IFERROR((DL/(RadSpec!N17*EF_w*(1/365)*ED_com*RadSpec!S17*(ET_w_o+ET_w_i)*(1/24)*RadSpec!X17))*1,".")</f>
        <v>15.418897654426598</v>
      </c>
      <c r="L17" s="1">
        <f>IFERROR(DL/(RadSpec!K17*EF_w*ED_com*(ET_w_o+ET_w_i)*(1/24)*IRA_w),".")</f>
        <v>4.2918454935622323</v>
      </c>
      <c r="M17" s="1">
        <f>IFERROR(DL/(RadSpec!M17*EF_w*(1/365)*ED_com*(ET_w_o+ET_w_i)*(1/24)*GSF_a),".")</f>
        <v>2.1123907633543611E-3</v>
      </c>
      <c r="N17" s="1">
        <f t="shared" si="15"/>
        <v>2.1113515834515042E-3</v>
      </c>
    </row>
    <row r="18" spans="1:14" x14ac:dyDescent="0.25">
      <c r="A18" s="17" t="s">
        <v>16</v>
      </c>
      <c r="B18" s="2" t="s">
        <v>274</v>
      </c>
      <c r="C18" s="1">
        <f>IFERROR((DL/(RadSpec!L18*EF_w*ED_com*IRS_w*(1/1000)))*1,".")</f>
        <v>8.9345543890998425</v>
      </c>
      <c r="D18" s="1">
        <f>IFERROR(IF(A18="H-3",(DL/(RadSpec!K18*EF_w*ED_com*(ET_w_o+ET_w_i)*(1/24)*IRA_w*(1/17)*1000))*1,(DL/(RadSpec!K18*EF_w*ED_com*(ET_w_o+ET_w_i)*(1/24)*IRA_w*(1/PEF_wind)*1000))*1),".")</f>
        <v>15700.444370309931</v>
      </c>
      <c r="E18" s="1">
        <f>IFERROR((DL/(RadSpec!J18*EF_w*(1/365)*ED_com*RadSpec!T18*(ET_w_o+ET_w_i)*(1/24)*RadSpec!Y18))*1,".")</f>
        <v>77640.852560375512</v>
      </c>
      <c r="F18" s="1">
        <f t="shared" ref="F18:F21" si="16">(IF(AND(ISNUMBER(C18),ISNUMBER(D18),ISNUMBER(E18)),1/((1/C18)+(1/D18)+(1/E18)),IF(AND(ISNUMBER(C18),ISNUMBER(D18),NOT(ISNUMBER(E18))),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8.9284460889625041</v>
      </c>
      <c r="G18" s="1">
        <f>IFERROR((DL/(RadSpec!J18*EF_w*(1/365)*ED_com*RadSpec!T18*(ET_w_o+ET_w_i)*(1/24)*RadSpec!Y18))*1,".")</f>
        <v>77640.852560375512</v>
      </c>
      <c r="H18" s="1">
        <f>IFERROR((DL/(RadSpec!P18*EF_w*(1/365)*ED_com*RadSpec!U18*(ET_w_o+ET_w_i)*(1/24)*RadSpec!Z18))*1,".")</f>
        <v>400128.62582309567</v>
      </c>
      <c r="I18" s="1">
        <f>IFERROR((DL/(RadSpec!Q18*EF_w*(1/365)*ED_com*RadSpec!V18*(ET_w_o+ET_w_i)*(1/24)*RadSpec!Z18))*1,".")</f>
        <v>139568.67543591314</v>
      </c>
      <c r="J18" s="1">
        <f>IFERROR((DL/(RadSpec!R18*EF_w*(1/365)*ED_com*RadSpec!W18*(ET_w_o+ET_w_i)*(1/24)*RadSpec!AA18))*1,".")</f>
        <v>88816.42982285381</v>
      </c>
      <c r="K18" s="1">
        <f>IFERROR((DL/(RadSpec!N18*EF_w*(1/365)*ED_com*RadSpec!S18*(ET_w_o+ET_w_i)*(1/24)*RadSpec!X18))*1,".")</f>
        <v>406376.58677067928</v>
      </c>
      <c r="L18" s="1">
        <f>IFERROR(DL/(RadSpec!K18*EF_w*ED_com*(ET_w_o+ET_w_i)*(1/24)*IRA_w),".")</f>
        <v>1.1550011550011551E-2</v>
      </c>
      <c r="M18" s="1">
        <f>IFERROR(DL/(RadSpec!M18*EF_w*(1/365)*ED_com*(ET_w_o+ET_w_i)*(1/24)*GSF_a),".")</f>
        <v>52.691095445468328</v>
      </c>
      <c r="N18" s="1">
        <f t="shared" ref="N18:N21" si="17">IFERROR(IF(AND(ISNUMBER(L18),ISNUMBER(M18)),1/((1/L18)+(1/M18)),IF(AND(ISNUMBER(L18),NOT(ISNUMBER(M18))),1/((1/L18)),IF(AND(NOT(ISNUMBER(L18)),ISNUMBER(M18)),1/((1/M18)),IF(AND(NOT(ISNUMBER(L18)),NOT(ISNUMBER(M18))),".")))),".")</f>
        <v>1.1547480315276583E-2</v>
      </c>
    </row>
    <row r="19" spans="1:14" x14ac:dyDescent="0.25">
      <c r="A19" s="17" t="s">
        <v>17</v>
      </c>
      <c r="B19" s="2" t="s">
        <v>274</v>
      </c>
      <c r="C19" s="1" t="str">
        <f>IFERROR((DL/(RadSpec!L19*EF_w*ED_com*IRS_w*(1/1000)))*1,".")</f>
        <v>.</v>
      </c>
      <c r="D19" s="1" t="str">
        <f>IFERROR(IF(A19="H-3",(DL/(RadSpec!K19*EF_w*ED_com*(ET_w_o+ET_w_i)*(1/24)*IRA_w*(1/17)*1000))*1,(DL/(RadSpec!K19*EF_w*ED_com*(ET_w_o+ET_w_i)*(1/24)*IRA_w*(1/PEF_wind)*1000))*1),".")</f>
        <v>.</v>
      </c>
      <c r="E19" s="1">
        <f>IFERROR((DL/(RadSpec!J19*EF_w*(1/365)*ED_com*RadSpec!T19*(ET_w_o+ET_w_i)*(1/24)*RadSpec!Y19))*1,".")</f>
        <v>20213.394373477073</v>
      </c>
      <c r="F19" s="1">
        <f t="shared" si="16"/>
        <v>20213.394373477073</v>
      </c>
      <c r="G19" s="1">
        <f>IFERROR((DL/(RadSpec!J19*EF_w*(1/365)*ED_com*RadSpec!T19*(ET_w_o+ET_w_i)*(1/24)*RadSpec!Y19))*1,".")</f>
        <v>20213.394373477073</v>
      </c>
      <c r="H19" s="1">
        <f>IFERROR((DL/(RadSpec!P19*EF_w*(1/365)*ED_com*RadSpec!U19*(ET_w_o+ET_w_i)*(1/24)*RadSpec!Z19))*1,".")</f>
        <v>103750.16581076728</v>
      </c>
      <c r="I19" s="1">
        <f>IFERROR((DL/(RadSpec!Q19*EF_w*(1/365)*ED_com*RadSpec!V19*(ET_w_o+ET_w_i)*(1/24)*RadSpec!Z19))*1,".")</f>
        <v>36240.397949356113</v>
      </c>
      <c r="J19" s="1">
        <f>IFERROR((DL/(RadSpec!R19*EF_w*(1/365)*ED_com*RadSpec!W19*(ET_w_o+ET_w_i)*(1/24)*RadSpec!AA19))*1,".")</f>
        <v>22987.781836503342</v>
      </c>
      <c r="K19" s="1">
        <f>IFERROR((DL/(RadSpec!N19*EF_w*(1/365)*ED_com*RadSpec!S19*(ET_w_o+ET_w_i)*(1/24)*RadSpec!X19))*1,".")</f>
        <v>104952.16050492054</v>
      </c>
      <c r="L19" s="1" t="str">
        <f>IFERROR(DL/(RadSpec!K19*EF_w*ED_com*(ET_w_o+ET_w_i)*(1/24)*IRA_w),".")</f>
        <v>.</v>
      </c>
      <c r="M19" s="1">
        <f>IFERROR(DL/(RadSpec!M19*EF_w*(1/365)*ED_com*(ET_w_o+ET_w_i)*(1/24)*GSF_a),".")</f>
        <v>13.712010218265151</v>
      </c>
      <c r="N19" s="1">
        <f t="shared" si="17"/>
        <v>13.712010218265151</v>
      </c>
    </row>
    <row r="20" spans="1:14" x14ac:dyDescent="0.25">
      <c r="A20" s="17" t="s">
        <v>18</v>
      </c>
      <c r="B20" s="2" t="s">
        <v>274</v>
      </c>
      <c r="C20" s="1" t="str">
        <f>IFERROR((DL/(RadSpec!L20*EF_w*ED_com*IRS_w*(1/1000)))*1,".")</f>
        <v>.</v>
      </c>
      <c r="D20" s="1" t="str">
        <f>IFERROR(IF(A20="H-3",(DL/(RadSpec!K20*EF_w*ED_com*(ET_w_o+ET_w_i)*(1/24)*IRA_w*(1/17)*1000))*1,(DL/(RadSpec!K20*EF_w*ED_com*(ET_w_o+ET_w_i)*(1/24)*IRA_w*(1/PEF_wind)*1000))*1),".")</f>
        <v>.</v>
      </c>
      <c r="E20" s="1">
        <f>IFERROR((DL/(RadSpec!J20*EF_w*(1/365)*ED_com*RadSpec!T20*(ET_w_o+ET_w_i)*(1/24)*RadSpec!Y20))*1,".")</f>
        <v>9123.5554370558002</v>
      </c>
      <c r="F20" s="1">
        <f t="shared" si="16"/>
        <v>9123.5554370558002</v>
      </c>
      <c r="G20" s="1">
        <f>IFERROR((DL/(RadSpec!J20*EF_w*(1/365)*ED_com*RadSpec!T20*(ET_w_o+ET_w_i)*(1/24)*RadSpec!Y20))*1,".")</f>
        <v>9123.5554370558002</v>
      </c>
      <c r="H20" s="1">
        <f>IFERROR((DL/(RadSpec!P20*EF_w*(1/365)*ED_com*RadSpec!U20*(ET_w_o+ET_w_i)*(1/24)*RadSpec!Z20))*1,".")</f>
        <v>46895.074946466812</v>
      </c>
      <c r="I20" s="1">
        <f>IFERROR((DL/(RadSpec!Q20*EF_w*(1/365)*ED_com*RadSpec!V20*(ET_w_o+ET_w_i)*(1/24)*RadSpec!Z20))*1,".")</f>
        <v>16396.879351911473</v>
      </c>
      <c r="J20" s="1">
        <f>IFERROR((DL/(RadSpec!R20*EF_w*(1/365)*ED_com*RadSpec!W20*(ET_w_o+ET_w_i)*(1/24)*RadSpec!AA20))*1,".")</f>
        <v>10375.016581076728</v>
      </c>
      <c r="K20" s="1">
        <f>IFERROR((DL/(RadSpec!N20*EF_w*(1/365)*ED_com*RadSpec!S20*(ET_w_o+ET_w_i)*(1/24)*RadSpec!X20))*1,".")</f>
        <v>47608.540406933462</v>
      </c>
      <c r="L20" s="1" t="str">
        <f>IFERROR(DL/(RadSpec!K20*EF_w*ED_com*(ET_w_o+ET_w_i)*(1/24)*IRA_w),".")</f>
        <v>.</v>
      </c>
      <c r="M20" s="1">
        <f>IFERROR(DL/(RadSpec!M20*EF_w*(1/365)*ED_com*(ET_w_o+ET_w_i)*(1/24)*GSF_a),".")</f>
        <v>6.1704045982193172</v>
      </c>
      <c r="N20" s="1">
        <f t="shared" si="17"/>
        <v>6.1704045982193172</v>
      </c>
    </row>
    <row r="21" spans="1:14" x14ac:dyDescent="0.25">
      <c r="A21" s="17" t="s">
        <v>19</v>
      </c>
      <c r="B21" s="2" t="s">
        <v>274</v>
      </c>
      <c r="C21" s="1" t="str">
        <f>IFERROR((DL/(RadSpec!L21*EF_w*ED_com*IRS_w*(1/1000)))*1,".")</f>
        <v>.</v>
      </c>
      <c r="D21" s="1">
        <f>IFERROR(IF(A21="H-3",(DL/(RadSpec!K21*EF_w*ED_com*(ET_w_o+ET_w_i)*(1/24)*IRA_w*(1/17)*1000))*1,(DL/(RadSpec!K21*EF_w*ED_com*(ET_w_o+ET_w_i)*(1/24)*IRA_w*(1/PEF_wind)*1000))*1),".")</f>
        <v>35678332.639932655</v>
      </c>
      <c r="E21" s="1">
        <f>IFERROR((DL/(RadSpec!J21*EF_w*(1/365)*ED_com*RadSpec!T21*(ET_w_o+ET_w_i)*(1/24)*RadSpec!Y21))*1,".")</f>
        <v>527385008.39481348</v>
      </c>
      <c r="F21" s="1">
        <f t="shared" si="16"/>
        <v>33417586.242153704</v>
      </c>
      <c r="G21" s="1">
        <f>IFERROR((DL/(RadSpec!J21*EF_w*(1/365)*ED_com*RadSpec!T21*(ET_w_o+ET_w_i)*(1/24)*RadSpec!Y21))*1,".")</f>
        <v>527385008.39481348</v>
      </c>
      <c r="H21" s="1">
        <f>IFERROR((DL/(RadSpec!P21*EF_w*(1/365)*ED_com*RadSpec!U21*(ET_w_o+ET_w_i)*(1/24)*RadSpec!Z21))*1,".")</f>
        <v>1122966354.0820596</v>
      </c>
      <c r="I21" s="1">
        <f>IFERROR((DL/(RadSpec!Q21*EF_w*(1/365)*ED_com*RadSpec!V21*(ET_w_o+ET_w_i)*(1/24)*RadSpec!Z21))*1,".")</f>
        <v>600295378.21898115</v>
      </c>
      <c r="J21" s="1">
        <f>IFERROR((DL/(RadSpec!R21*EF_w*(1/365)*ED_com*RadSpec!W21*(ET_w_o+ET_w_i)*(1/24)*RadSpec!AA21))*1,".")</f>
        <v>527385008.39481348</v>
      </c>
      <c r="K21" s="1">
        <f>IFERROR((DL/(RadSpec!N21*EF_w*(1/365)*ED_com*RadSpec!S21*(ET_w_o+ET_w_i)*(1/24)*RadSpec!X21))*1,".")</f>
        <v>626030431.08198214</v>
      </c>
      <c r="L21" s="1">
        <f>IFERROR(DL/(RadSpec!K21*EF_w*ED_com*(ET_w_o+ET_w_i)*(1/24)*IRA_w),".")</f>
        <v>26.246719160104991</v>
      </c>
      <c r="M21" s="1">
        <f>IFERROR(DL/(RadSpec!M21*EF_w*(1/365)*ED_com*(ET_w_o+ET_w_i)*(1/24)*GSF_a),".")</f>
        <v>8949.4417836768716</v>
      </c>
      <c r="N21" s="1">
        <f t="shared" si="17"/>
        <v>26.169968472238352</v>
      </c>
    </row>
    <row r="22" spans="1:14" x14ac:dyDescent="0.25">
      <c r="A22" s="17" t="s">
        <v>20</v>
      </c>
      <c r="B22" s="2" t="s">
        <v>274</v>
      </c>
      <c r="C22" s="1">
        <f>IFERROR((DL/(RadSpec!L22*EF_w*ED_com*IRS_w*(1/1000)))*1,".")</f>
        <v>108.542277216976</v>
      </c>
      <c r="D22" s="1">
        <f>IFERROR(IF(A22="H-3",(DL/(RadSpec!K22*EF_w*ED_com*(ET_w_o+ET_w_i)*(1/24)*IRA_w*(1/17)*1000))*1,(DL/(RadSpec!K22*EF_w*ED_com*(ET_w_o+ET_w_i)*(1/24)*IRA_w*(1/PEF_wind)*1000))*1),".")</f>
        <v>8736.9892571998207</v>
      </c>
      <c r="E22" s="1">
        <f>IFERROR((DL/(RadSpec!J22*EF_w*(1/365)*ED_com*RadSpec!T22*(ET_w_o+ET_w_i)*(1/24)*RadSpec!Y22))*1,".")</f>
        <v>491.56263046610906</v>
      </c>
      <c r="F22" s="1">
        <f t="shared" ref="F22:F23" si="18">(IF(AND(ISNUMBER(C22),ISNUMBER(D22),ISNUMBER(E22)),1/((1/C22)+(1/D22)+(1/E22)),IF(AND(ISNUMBER(C22),ISNUMBER(D22),NOT(ISNUMBER(E22))),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88.014341847064429</v>
      </c>
      <c r="G22" s="1">
        <f>IFERROR((DL/(RadSpec!J22*EF_w*(1/365)*ED_com*RadSpec!T22*(ET_w_o+ET_w_i)*(1/24)*RadSpec!Y22))*1,".")</f>
        <v>491.56263046610906</v>
      </c>
      <c r="H22" s="1">
        <f>IFERROR((DL/(RadSpec!P22*EF_w*(1/365)*ED_com*RadSpec!U22*(ET_w_o+ET_w_i)*(1/24)*RadSpec!Z22))*1,".")</f>
        <v>677.67449344605211</v>
      </c>
      <c r="I22" s="1">
        <f>IFERROR((DL/(RadSpec!Q22*EF_w*(1/365)*ED_com*RadSpec!V22*(ET_w_o+ET_w_i)*(1/24)*RadSpec!Z22))*1,".")</f>
        <v>493.63236785754532</v>
      </c>
      <c r="J22" s="1">
        <f>IFERROR((DL/(RadSpec!R22*EF_w*(1/365)*ED_com*RadSpec!W22*(ET_w_o+ET_w_i)*(1/24)*RadSpec!AA22))*1,".")</f>
        <v>491.56263046610906</v>
      </c>
      <c r="K22" s="1">
        <f>IFERROR((DL/(RadSpec!N22*EF_w*(1/365)*ED_com*RadSpec!S22*(ET_w_o+ET_w_i)*(1/24)*RadSpec!X22))*1,".")</f>
        <v>340.61746636596939</v>
      </c>
      <c r="L22" s="1">
        <f>IFERROR(DL/(RadSpec!K22*EF_w*ED_com*(ET_w_o+ET_w_i)*(1/24)*IRA_w),".")</f>
        <v>6.4273548221229562E-3</v>
      </c>
      <c r="M22" s="1">
        <f>IFERROR(DL/(RadSpec!M22*EF_w*(1/365)*ED_com*(ET_w_o+ET_w_i)*(1/24)*GSF_a),".")</f>
        <v>9.4929301511066419E-2</v>
      </c>
      <c r="N22" s="1">
        <f t="shared" ref="N22:N23" si="19">IFERROR(IF(AND(ISNUMBER(L22),ISNUMBER(M22)),1/((1/L22)+(1/M22)),IF(AND(ISNUMBER(L22),NOT(ISNUMBER(M22))),1/((1/L22)),IF(AND(NOT(ISNUMBER(L22)),ISNUMBER(M22)),1/((1/M22)),IF(AND(NOT(ISNUMBER(L22)),NOT(ISNUMBER(M22))),".")))),".")</f>
        <v>6.0197753744183468E-3</v>
      </c>
    </row>
    <row r="23" spans="1:14" x14ac:dyDescent="0.25">
      <c r="A23" s="18" t="s">
        <v>21</v>
      </c>
      <c r="B23" s="2" t="s">
        <v>261</v>
      </c>
      <c r="C23" s="1">
        <f>IFERROR((DL/(RadSpec!L23*EF_w*ED_com*IRS_w*(1/1000)))*1,".")</f>
        <v>38.610038610038607</v>
      </c>
      <c r="D23" s="1">
        <f>IFERROR(IF(A23="H-3",(DL/(RadSpec!K23*EF_w*ED_com*(ET_w_o+ET_w_i)*(1/24)*IRA_w*(1/17)*1000))*1,(DL/(RadSpec!K23*EF_w*ED_com*(ET_w_o+ET_w_i)*(1/24)*IRA_w*(1/PEF_wind)*1000))*1),".")</f>
        <v>7133.7941410728617</v>
      </c>
      <c r="E23" s="1">
        <f>IFERROR((DL/(RadSpec!J23*EF_w*(1/365)*ED_com*RadSpec!T23*(ET_w_o+ET_w_i)*(1/24)*RadSpec!Y23))*1,".")</f>
        <v>137.92669101902004</v>
      </c>
      <c r="F23" s="1">
        <f t="shared" si="18"/>
        <v>30.038684264261494</v>
      </c>
      <c r="G23" s="1">
        <f>IFERROR((DL/(RadSpec!J23*EF_w*(1/365)*ED_com*RadSpec!T23*(ET_w_o+ET_w_i)*(1/24)*RadSpec!Y23))*1,".")</f>
        <v>137.92669101902004</v>
      </c>
      <c r="H23" s="1">
        <f>IFERROR((DL/(RadSpec!P23*EF_w*(1/365)*ED_com*RadSpec!U23*(ET_w_o+ET_w_i)*(1/24)*RadSpec!Z23))*1,".")</f>
        <v>553.00795927437287</v>
      </c>
      <c r="I23" s="1">
        <f>IFERROR((DL/(RadSpec!Q23*EF_w*(1/365)*ED_com*RadSpec!V23*(ET_w_o+ET_w_i)*(1/24)*RadSpec!Z23))*1,".")</f>
        <v>200.40630319002912</v>
      </c>
      <c r="J23" s="1">
        <f>IFERROR((DL/(RadSpec!R23*EF_w*(1/365)*ED_com*RadSpec!W23*(ET_w_o+ET_w_i)*(1/24)*RadSpec!AA23))*1,".")</f>
        <v>141.25022574236991</v>
      </c>
      <c r="K23" s="1">
        <f>IFERROR((DL/(RadSpec!N23*EF_w*(1/365)*ED_com*RadSpec!S23*(ET_w_o+ET_w_i)*(1/24)*RadSpec!X23))*1,".")</f>
        <v>560.89702545294358</v>
      </c>
      <c r="L23" s="1">
        <f>IFERROR(DL/(RadSpec!K23*EF_w*ED_com*(ET_w_o+ET_w_i)*(1/24)*IRA_w),".")</f>
        <v>5.2479664130149562E-3</v>
      </c>
      <c r="M23" s="1">
        <f>IFERROR(DL/(RadSpec!M23*EF_w*(1/365)*ED_com*(ET_w_o+ET_w_i)*(1/24)*GSF_a),".")</f>
        <v>7.5394011167953065E-2</v>
      </c>
      <c r="N23" s="1">
        <f t="shared" si="19"/>
        <v>4.9064426520868398E-3</v>
      </c>
    </row>
    <row r="24" spans="1:14" x14ac:dyDescent="0.25">
      <c r="A24" s="17" t="s">
        <v>22</v>
      </c>
      <c r="B24" s="2" t="s">
        <v>274</v>
      </c>
      <c r="C24" s="1" t="str">
        <f>IFERROR((DL/(RadSpec!L24*EF_w*ED_com*IRS_w*(1/1000)))*1,".")</f>
        <v>.</v>
      </c>
      <c r="D24" s="1" t="str">
        <f>IFERROR(IF(A24="H-3",(DL/(RadSpec!K24*EF_w*ED_com*(ET_w_o+ET_w_i)*(1/24)*IRA_w*(1/17)*1000))*1,(DL/(RadSpec!K24*EF_w*ED_com*(ET_w_o+ET_w_i)*(1/24)*IRA_w*(1/PEF_wind)*1000))*1),".")</f>
        <v>.</v>
      </c>
      <c r="E24" s="1">
        <f>IFERROR((DL/(RadSpec!J24*EF_w*(1/365)*ED_com*RadSpec!T24*(ET_w_o+ET_w_i)*(1/24)*RadSpec!Y24))*1,".")</f>
        <v>1028.400766369886</v>
      </c>
      <c r="F24" s="1">
        <f t="shared" ref="F24:F25" si="20">(IF(AND(ISNUMBER(C24),ISNUMBER(D24),ISNUMBER(E24)),1/((1/C24)+(1/D24)+(1/E24)),IF(AND(ISNUMBER(C24),ISNUMBER(D24),NOT(ISNUMBER(E24))),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1028.400766369886</v>
      </c>
      <c r="G24" s="1">
        <f>IFERROR((DL/(RadSpec!J24*EF_w*(1/365)*ED_com*RadSpec!T24*(ET_w_o+ET_w_i)*(1/24)*RadSpec!Y24))*1,".")</f>
        <v>1028.400766369886</v>
      </c>
      <c r="H24" s="1">
        <f>IFERROR((DL/(RadSpec!P24*EF_w*(1/365)*ED_com*RadSpec!U24*(ET_w_o+ET_w_i)*(1/24)*RadSpec!Z24))*1,".")</f>
        <v>5108.3959636674081</v>
      </c>
      <c r="I24" s="1">
        <f>IFERROR((DL/(RadSpec!Q24*EF_w*(1/365)*ED_com*RadSpec!V24*(ET_w_o+ET_w_i)*(1/24)*RadSpec!Z24))*1,".")</f>
        <v>1789.8883567353746</v>
      </c>
      <c r="J24" s="1">
        <f>IFERROR((DL/(RadSpec!R24*EF_w*(1/365)*ED_com*RadSpec!W24*(ET_w_o+ET_w_i)*(1/24)*RadSpec!AA24))*1,".")</f>
        <v>1149.389091825167</v>
      </c>
      <c r="K24" s="1">
        <f>IFERROR((DL/(RadSpec!N24*EF_w*(1/365)*ED_com*RadSpec!S24*(ET_w_o+ET_w_i)*(1/24)*RadSpec!X24))*1,".")</f>
        <v>5175.1272514166621</v>
      </c>
      <c r="L24" s="1" t="str">
        <f>IFERROR(DL/(RadSpec!K24*EF_w*ED_com*(ET_w_o+ET_w_i)*(1/24)*IRA_w),".")</f>
        <v>.</v>
      </c>
      <c r="M24" s="1">
        <f>IFERROR(DL/(RadSpec!M24*EF_w*(1/365)*ED_com*(ET_w_o+ET_w_i)*(1/24)*GSF_a),".")</f>
        <v>0.6896334550951001</v>
      </c>
      <c r="N24" s="1">
        <f t="shared" ref="N24:N25" si="21">IFERROR(IF(AND(ISNUMBER(L24),ISNUMBER(M24)),1/((1/L24)+(1/M24)),IF(AND(ISNUMBER(L24),NOT(ISNUMBER(M24))),1/((1/L24)),IF(AND(NOT(ISNUMBER(L24)),ISNUMBER(M24)),1/((1/M24)),IF(AND(NOT(ISNUMBER(L24)),NOT(ISNUMBER(M24))),".")))),".")</f>
        <v>0.6896334550951001</v>
      </c>
    </row>
    <row r="25" spans="1:14" x14ac:dyDescent="0.25">
      <c r="A25" s="18" t="s">
        <v>23</v>
      </c>
      <c r="B25" s="2" t="s">
        <v>261</v>
      </c>
      <c r="C25" s="1" t="str">
        <f>IFERROR((DL/(RadSpec!L25*EF_w*ED_com*IRS_w*(1/1000)))*1,".")</f>
        <v>.</v>
      </c>
      <c r="D25" s="1">
        <f>IFERROR(IF(A25="H-3",(DL/(RadSpec!K25*EF_w*ED_com*(ET_w_o+ET_w_i)*(1/24)*IRA_w*(1/17)*1000))*1,(DL/(RadSpec!K25*EF_w*ED_com*(ET_w_o+ET_w_i)*(1/24)*IRA_w*(1/PEF_wind)*1000))*1),".")</f>
        <v>41506701.483402565</v>
      </c>
      <c r="E25" s="1">
        <f>IFERROR((DL/(RadSpec!J25*EF_w*(1/365)*ED_com*RadSpec!T25*(ET_w_o+ET_w_i)*(1/24)*RadSpec!Y25))*1,".")</f>
        <v>2056.801532739772</v>
      </c>
      <c r="F25" s="1">
        <f t="shared" si="20"/>
        <v>2056.6996161149468</v>
      </c>
      <c r="G25" s="1">
        <f>IFERROR((DL/(RadSpec!J25*EF_w*(1/365)*ED_com*RadSpec!T25*(ET_w_o+ET_w_i)*(1/24)*RadSpec!Y25))*1,".")</f>
        <v>2056.801532739772</v>
      </c>
      <c r="H25" s="1">
        <f>IFERROR((DL/(RadSpec!P25*EF_w*(1/365)*ED_com*RadSpec!U25*(ET_w_o+ET_w_i)*(1/24)*RadSpec!Z25))*1,".")</f>
        <v>9935.3972344209342</v>
      </c>
      <c r="I25" s="1">
        <f>IFERROR((DL/(RadSpec!Q25*EF_w*(1/365)*ED_com*RadSpec!V25*(ET_w_o+ET_w_i)*(1/24)*RadSpec!Z25))*1,".")</f>
        <v>3484.0323140019918</v>
      </c>
      <c r="J25" s="1">
        <f>IFERROR((DL/(RadSpec!R25*EF_w*(1/365)*ED_com*RadSpec!W25*(ET_w_o+ET_w_i)*(1/24)*RadSpec!AA25))*1,".")</f>
        <v>2254.5709108878273</v>
      </c>
      <c r="K25" s="1">
        <f>IFERROR((DL/(RadSpec!N25*EF_w*(1/365)*ED_com*RadSpec!S25*(ET_w_o+ET_w_i)*(1/24)*RadSpec!X25))*1,".")</f>
        <v>10072.021854907696</v>
      </c>
      <c r="L25" s="1">
        <f>IFERROR(DL/(RadSpec!K25*EF_w*ED_com*(ET_w_o+ET_w_i)*(1/24)*IRA_w),".")</f>
        <v>30.534351145038173</v>
      </c>
      <c r="M25" s="1">
        <f>IFERROR(DL/(RadSpec!M25*EF_w*(1/365)*ED_com*(ET_w_o+ET_w_i)*(1/24)*GSF_a),".")</f>
        <v>1.3553489868921043</v>
      </c>
      <c r="N25" s="1">
        <f t="shared" si="21"/>
        <v>1.2977450938272665</v>
      </c>
    </row>
    <row r="26" spans="1:14" x14ac:dyDescent="0.25">
      <c r="A26" s="17" t="s">
        <v>24</v>
      </c>
      <c r="B26" s="2" t="s">
        <v>274</v>
      </c>
      <c r="C26" s="1">
        <f>IFERROR((DL/(RadSpec!L26*EF_w*ED_com*IRS_w*(1/1000)))*1,".")</f>
        <v>21.664951524670965</v>
      </c>
      <c r="D26" s="1">
        <f>IFERROR(IF(A26="H-3",(DL/(RadSpec!K26*EF_w*ED_com*(ET_w_o+ET_w_i)*(1/24)*IRA_w*(1/17)*1000))*1,(DL/(RadSpec!K26*EF_w*ED_com*(ET_w_o+ET_w_i)*(1/24)*IRA_w*(1/PEF_wind)*1000))*1),".")</f>
        <v>973.21959805364884</v>
      </c>
      <c r="E26" s="1">
        <f>IFERROR((DL/(RadSpec!J26*EF_w*(1/365)*ED_com*RadSpec!T26*(ET_w_o+ET_w_i)*(1/24)*RadSpec!Y26))*1,".")</f>
        <v>15.225673683917798</v>
      </c>
      <c r="F26" s="1">
        <f t="shared" ref="F26:F29" si="22">(IF(AND(ISNUMBER(C26),ISNUMBER(D26),ISNUMBER(E26)),1/((1/C26)+(1/D26)+(1/E26)),IF(AND(ISNUMBER(C26),ISNUMBER(D26),NOT(ISNUMBER(E26))),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8.8602559958437617</v>
      </c>
      <c r="G26" s="1">
        <f>IFERROR((DL/(RadSpec!J26*EF_w*(1/365)*ED_com*RadSpec!T26*(ET_w_o+ET_w_i)*(1/24)*RadSpec!Y26))*1,".")</f>
        <v>15.225673683917798</v>
      </c>
      <c r="H26" s="1">
        <f>IFERROR((DL/(RadSpec!P26*EF_w*(1/365)*ED_com*RadSpec!U26*(ET_w_o+ET_w_i)*(1/24)*RadSpec!Z26))*1,".")</f>
        <v>51.083959636674088</v>
      </c>
      <c r="I26" s="1">
        <f>IFERROR((DL/(RadSpec!Q26*EF_w*(1/365)*ED_com*RadSpec!V26*(ET_w_o+ET_w_i)*(1/24)*RadSpec!Z26))*1,".")</f>
        <v>20.040630319002911</v>
      </c>
      <c r="J26" s="1">
        <f>IFERROR((DL/(RadSpec!R26*EF_w*(1/365)*ED_com*RadSpec!W26*(ET_w_o+ET_w_i)*(1/24)*RadSpec!AA26))*1,".")</f>
        <v>15.426011495548291</v>
      </c>
      <c r="K26" s="1">
        <f>IFERROR((DL/(RadSpec!N26*EF_w*(1/365)*ED_com*RadSpec!S26*(ET_w_o+ET_w_i)*(1/24)*RadSpec!X26))*1,".")</f>
        <v>48.345704903556943</v>
      </c>
      <c r="L26" s="1">
        <f>IFERROR(DL/(RadSpec!K26*EF_w*ED_com*(ET_w_o+ET_w_i)*(1/24)*IRA_w),".")</f>
        <v>7.1594773581528564E-4</v>
      </c>
      <c r="M26" s="1">
        <f>IFERROR(DL/(RadSpec!M26*EF_w*(1/365)*ED_com*(ET_w_o+ET_w_i)*(1/24)*GSF_a),".")</f>
        <v>7.0625112871184961E-3</v>
      </c>
      <c r="N26" s="1">
        <f t="shared" ref="N26:N29" si="23">IFERROR(IF(AND(ISNUMBER(L26),ISNUMBER(M26)),1/((1/L26)+(1/M26)),IF(AND(ISNUMBER(L26),NOT(ISNUMBER(M26))),1/((1/L26)),IF(AND(NOT(ISNUMBER(L26)),ISNUMBER(M26)),1/((1/M26)),IF(AND(NOT(ISNUMBER(L26)),NOT(ISNUMBER(M26))),".")))),".")</f>
        <v>6.5005021563709162E-4</v>
      </c>
    </row>
    <row r="27" spans="1:14" x14ac:dyDescent="0.25">
      <c r="A27" s="17" t="s">
        <v>25</v>
      </c>
      <c r="B27" s="2" t="s">
        <v>274</v>
      </c>
      <c r="C27" s="1" t="str">
        <f>IFERROR((DL/(RadSpec!L27*EF_w*ED_com*IRS_w*(1/1000)))*1,".")</f>
        <v>.</v>
      </c>
      <c r="D27" s="1" t="str">
        <f>IFERROR(IF(A27="H-3",(DL/(RadSpec!K27*EF_w*ED_com*(ET_w_o+ET_w_i)*(1/24)*IRA_w*(1/17)*1000))*1,(DL/(RadSpec!K27*EF_w*ED_com*(ET_w_o+ET_w_i)*(1/24)*IRA_w*(1/PEF_wind)*1000))*1),".")</f>
        <v>.</v>
      </c>
      <c r="E27" s="1">
        <f>IFERROR((DL/(RadSpec!J27*EF_w*(1/365)*ED_com*RadSpec!T27*(ET_w_o+ET_w_i)*(1/24)*RadSpec!Y27))*1,".")</f>
        <v>342.80025545662875</v>
      </c>
      <c r="F27" s="1">
        <f t="shared" si="22"/>
        <v>342.80025545662875</v>
      </c>
      <c r="G27" s="1">
        <f>IFERROR((DL/(RadSpec!J27*EF_w*(1/365)*ED_com*RadSpec!T27*(ET_w_o+ET_w_i)*(1/24)*RadSpec!Y27))*1,".")</f>
        <v>342.80025545662875</v>
      </c>
      <c r="H27" s="1">
        <f>IFERROR((DL/(RadSpec!P27*EF_w*(1/365)*ED_com*RadSpec!U27*(ET_w_o+ET_w_i)*(1/24)*RadSpec!Z27))*1,".")</f>
        <v>577.52555352791637</v>
      </c>
      <c r="I27" s="1">
        <f>IFERROR((DL/(RadSpec!Q27*EF_w*(1/365)*ED_com*RadSpec!V27*(ET_w_o+ET_w_i)*(1/24)*RadSpec!Z27))*1,".")</f>
        <v>414.26744652355842</v>
      </c>
      <c r="J27" s="1">
        <f>IFERROR((DL/(RadSpec!R27*EF_w*(1/365)*ED_com*RadSpec!W27*(ET_w_o+ET_w_i)*(1/24)*RadSpec!AA27))*1,".")</f>
        <v>351.53729345177521</v>
      </c>
      <c r="K27" s="1">
        <f>IFERROR((DL/(RadSpec!N27*EF_w*(1/365)*ED_com*RadSpec!S27*(ET_w_o+ET_w_i)*(1/24)*RadSpec!X27))*1,".")</f>
        <v>61.222093627870315</v>
      </c>
      <c r="L27" s="1" t="str">
        <f>IFERROR(DL/(RadSpec!K27*EF_w*ED_com*(ET_w_o+ET_w_i)*(1/24)*IRA_w),".")</f>
        <v>.</v>
      </c>
      <c r="M27" s="1">
        <f>IFERROR(DL/(RadSpec!M27*EF_w*(1/365)*ED_com*(ET_w_o+ET_w_i)*(1/24)*GSF_a),".")</f>
        <v>5.9061807237363741E-2</v>
      </c>
      <c r="N27" s="1">
        <f t="shared" si="23"/>
        <v>5.9061807237363741E-2</v>
      </c>
    </row>
    <row r="28" spans="1:14" x14ac:dyDescent="0.25">
      <c r="A28" s="17" t="s">
        <v>26</v>
      </c>
      <c r="B28" s="2" t="s">
        <v>274</v>
      </c>
      <c r="C28" s="1" t="str">
        <f>IFERROR((DL/(RadSpec!L28*EF_w*ED_com*IRS_w*(1/1000)))*1,".")</f>
        <v>.</v>
      </c>
      <c r="D28" s="1" t="str">
        <f>IFERROR(IF(A28="H-3",(DL/(RadSpec!K28*EF_w*ED_com*(ET_w_o+ET_w_i)*(1/24)*IRA_w*(1/17)*1000))*1,(DL/(RadSpec!K28*EF_w*ED_com*(ET_w_o+ET_w_i)*(1/24)*IRA_w*(1/PEF_wind)*1000))*1),".")</f>
        <v>.</v>
      </c>
      <c r="E28" s="1">
        <f>IFERROR((DL/(RadSpec!J28*EF_w*(1/365)*ED_com*RadSpec!T28*(ET_w_o+ET_w_i)*(1/24)*RadSpec!Y28))*1,".")</f>
        <v>0.3403125903226909</v>
      </c>
      <c r="F28" s="1">
        <f t="shared" si="22"/>
        <v>0.3403125903226909</v>
      </c>
      <c r="G28" s="1">
        <f>IFERROR((DL/(RadSpec!J28*EF_w*(1/365)*ED_com*RadSpec!T28*(ET_w_o+ET_w_i)*(1/24)*RadSpec!Y28))*1,".")</f>
        <v>0.3403125903226909</v>
      </c>
      <c r="H28" s="1">
        <f>IFERROR((DL/(RadSpec!P28*EF_w*(1/365)*ED_com*RadSpec!U28*(ET_w_o+ET_w_i)*(1/24)*RadSpec!Z28))*1,".")</f>
        <v>1.8609156724788414</v>
      </c>
      <c r="I28" s="1">
        <f>IFERROR((DL/(RadSpec!Q28*EF_w*(1/365)*ED_com*RadSpec!V28*(ET_w_o+ET_w_i)*(1/24)*RadSpec!Z28))*1,".")</f>
        <v>0.64772202964733172</v>
      </c>
      <c r="J28" s="1">
        <f>IFERROR((DL/(RadSpec!R28*EF_w*(1/365)*ED_com*RadSpec!W28*(ET_w_o+ET_w_i)*(1/24)*RadSpec!AA28))*1,".")</f>
        <v>0.4049661048917686</v>
      </c>
      <c r="K28" s="1">
        <f>IFERROR((DL/(RadSpec!N28*EF_w*(1/365)*ED_com*RadSpec!S28*(ET_w_o+ET_w_i)*(1/24)*RadSpec!X28))*1,".")</f>
        <v>1.8548475891216154</v>
      </c>
      <c r="L28" s="1" t="str">
        <f>IFERROR(DL/(RadSpec!K28*EF_w*ED_com*(ET_w_o+ET_w_i)*(1/24)*IRA_w),".")</f>
        <v>.</v>
      </c>
      <c r="M28" s="1">
        <f>IFERROR(DL/(RadSpec!M28*EF_w*(1/365)*ED_com*(ET_w_o+ET_w_i)*(1/24)*GSF_a),".")</f>
        <v>2.2987781836503339E-4</v>
      </c>
      <c r="N28" s="1">
        <f t="shared" si="23"/>
        <v>2.2987781836503339E-4</v>
      </c>
    </row>
    <row r="29" spans="1:14" x14ac:dyDescent="0.25">
      <c r="A29" s="17" t="s">
        <v>27</v>
      </c>
      <c r="B29" s="2" t="s">
        <v>274</v>
      </c>
      <c r="C29" s="1" t="str">
        <f>IFERROR((DL/(RadSpec!L29*EF_w*ED_com*IRS_w*(1/1000)))*1,".")</f>
        <v>.</v>
      </c>
      <c r="D29" s="1" t="str">
        <f>IFERROR(IF(A29="H-3",(DL/(RadSpec!K29*EF_w*ED_com*(ET_w_o+ET_w_i)*(1/24)*IRA_w*(1/17)*1000))*1,(DL/(RadSpec!K29*EF_w*ED_com*(ET_w_o+ET_w_i)*(1/24)*IRA_w*(1/PEF_wind)*1000))*1),".")</f>
        <v>.</v>
      </c>
      <c r="E29" s="1">
        <f>IFERROR((DL/(RadSpec!J29*EF_w*(1/365)*ED_com*RadSpec!T29*(ET_w_o+ET_w_i)*(1/24)*RadSpec!Y29))*1,".")</f>
        <v>0.2611084351139577</v>
      </c>
      <c r="F29" s="1">
        <f t="shared" si="22"/>
        <v>0.2611084351139577</v>
      </c>
      <c r="G29" s="1">
        <f>IFERROR((DL/(RadSpec!J29*EF_w*(1/365)*ED_com*RadSpec!T29*(ET_w_o+ET_w_i)*(1/24)*RadSpec!Y29))*1,".")</f>
        <v>0.2611084351139577</v>
      </c>
      <c r="H29" s="1">
        <f>IFERROR((DL/(RadSpec!P29*EF_w*(1/365)*ED_com*RadSpec!U29*(ET_w_o+ET_w_i)*(1/24)*RadSpec!Z29))*1,".")</f>
        <v>1.4297278947093539</v>
      </c>
      <c r="I29" s="1">
        <f>IFERROR((DL/(RadSpec!Q29*EF_w*(1/365)*ED_com*RadSpec!V29*(ET_w_o+ET_w_i)*(1/24)*RadSpec!Z29))*1,".")</f>
        <v>0.49782457480325704</v>
      </c>
      <c r="J29" s="1">
        <f>IFERROR((DL/(RadSpec!R29*EF_w*(1/365)*ED_com*RadSpec!W29*(ET_w_o+ET_w_i)*(1/24)*RadSpec!AA29))*1,".")</f>
        <v>0.309742899250111</v>
      </c>
      <c r="K29" s="1">
        <f>IFERROR((DL/(RadSpec!N29*EF_w*(1/365)*ED_com*RadSpec!S29*(ET_w_o+ET_w_i)*(1/24)*RadSpec!X29))*1,".")</f>
        <v>1.4192394431915392</v>
      </c>
      <c r="L29" s="1" t="str">
        <f>IFERROR(DL/(RadSpec!K29*EF_w*ED_com*(ET_w_o+ET_w_i)*(1/24)*IRA_w),".")</f>
        <v>.</v>
      </c>
      <c r="M29" s="1">
        <f>IFERROR(DL/(RadSpec!M29*EF_w*(1/365)*ED_com*(ET_w_o+ET_w_i)*(1/24)*GSF_a),".")</f>
        <v>1.7763285964570761E-4</v>
      </c>
      <c r="N29" s="1">
        <f t="shared" si="23"/>
        <v>1.7763285964570761E-4</v>
      </c>
    </row>
    <row r="30" spans="1:14" x14ac:dyDescent="0.25">
      <c r="A30" s="17" t="s">
        <v>28</v>
      </c>
      <c r="B30" s="2" t="s">
        <v>274</v>
      </c>
      <c r="C30" s="1">
        <f>IFERROR((DL/(RadSpec!L30*EF_w*ED_com*IRS_w*(1/1000)))*1,".")</f>
        <v>211.14864864864865</v>
      </c>
      <c r="D30" s="1">
        <f>IFERROR(IF(A30="H-3",(DL/(RadSpec!K30*EF_w*ED_com*(ET_w_o+ET_w_i)*(1/24)*IRA_w*(1/17)*1000))*1,(DL/(RadSpec!K30*EF_w*ED_com*(ET_w_o+ET_w_i)*(1/24)*IRA_w*(1/PEF_wind)*1000))*1),".")</f>
        <v>7133.7941410728617</v>
      </c>
      <c r="E30" s="1">
        <f>IFERROR((DL/(RadSpec!J30*EF_w*(1/365)*ED_com*RadSpec!T30*(ET_w_o+ET_w_i)*(1/24)*RadSpec!Y30))*1,".")</f>
        <v>4765.7596490311798</v>
      </c>
      <c r="F30" s="1">
        <f t="shared" ref="F30" si="24">(IF(AND(ISNUMBER(C30),ISNUMBER(D30),ISNUMBER(E30)),1/((1/C30)+(1/D30)+(1/E30)),IF(AND(ISNUMBER(C30),ISNUMBER(D30),NOT(ISNUMBER(E30))),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196.61785834640213</v>
      </c>
      <c r="G30" s="1">
        <f>IFERROR((DL/(RadSpec!J30*EF_w*(1/365)*ED_com*RadSpec!T30*(ET_w_o+ET_w_i)*(1/24)*RadSpec!Y30))*1,".")</f>
        <v>4765.7596490311798</v>
      </c>
      <c r="H30" s="1">
        <f>IFERROR((DL/(RadSpec!P30*EF_w*(1/365)*ED_com*RadSpec!U30*(ET_w_o+ET_w_i)*(1/24)*RadSpec!Z30))*1,".")</f>
        <v>16170.715498781661</v>
      </c>
      <c r="I30" s="1">
        <f>IFERROR((DL/(RadSpec!Q30*EF_w*(1/365)*ED_com*RadSpec!V30*(ET_w_o+ET_w_i)*(1/24)*RadSpec!Z30))*1,".")</f>
        <v>6680.2101063343034</v>
      </c>
      <c r="J30" s="1">
        <f>IFERROR((DL/(RadSpec!R30*EF_w*(1/365)*ED_com*RadSpec!W30*(ET_w_o+ET_w_i)*(1/24)*RadSpec!AA30))*1,".")</f>
        <v>4925.9532506792875</v>
      </c>
      <c r="K30" s="1">
        <f>IFERROR((DL/(RadSpec!N30*EF_w*(1/365)*ED_com*RadSpec!S30*(ET_w_o+ET_w_i)*(1/24)*RadSpec!X30))*1,".")</f>
        <v>7871.4120378690404</v>
      </c>
      <c r="L30" s="1">
        <f>IFERROR(DL/(RadSpec!K30*EF_w*ED_com*(ET_w_o+ET_w_i)*(1/24)*IRA_w),".")</f>
        <v>5.2479664130149562E-3</v>
      </c>
      <c r="M30" s="1">
        <f>IFERROR(DL/(RadSpec!M30*EF_w*(1/365)*ED_com*(ET_w_o+ET_w_i)*(1/24)*GSF_a),".")</f>
        <v>2.212031837097491</v>
      </c>
      <c r="N30" s="1">
        <f t="shared" ref="N30" si="25">IFERROR(IF(AND(ISNUMBER(L30),ISNUMBER(M30)),1/((1/L30)+(1/M30)),IF(AND(ISNUMBER(L30),NOT(ISNUMBER(M30))),1/((1/L30)),IF(AND(NOT(ISNUMBER(L30)),ISNUMBER(M30)),1/((1/M30)),IF(AND(NOT(ISNUMBER(L30)),NOT(ISNUMBER(M30))),".")))),".")</f>
        <v>5.2355452691302158E-3</v>
      </c>
    </row>
    <row r="31" spans="1:14" x14ac:dyDescent="0.25">
      <c r="A31" s="19" t="s">
        <v>1</v>
      </c>
      <c r="B31" s="19" t="s">
        <v>274</v>
      </c>
      <c r="C31" s="20">
        <f>1/SUM(1/C32,1/C33,1/C34,1/C35,1/C36,1/C37,1/C38,1/C41,1/C44)</f>
        <v>10.804105033033474</v>
      </c>
      <c r="D31" s="20">
        <f>1/SUM(1/D32,1/D33,1/D34,1/D35,1/D36,1/D37,1/D38,1/D41,1/D44)</f>
        <v>343.14685741030308</v>
      </c>
      <c r="E31" s="20">
        <f>1/SUM(1/E32,1/E33,1/E34,1/E35,1/E36,1/E37,1/E38,1/E39,1/E40,1/E41,1/E42,1/E43,1/E44)</f>
        <v>1.7081167920510971</v>
      </c>
      <c r="F31" s="21">
        <f>1/SUM(1/F32,1/F33,1/F34,1/F35,1/F36,1/F37,1/F38,1/F39,1/F40,1/F41,1/F42,1/F43,1/F44)</f>
        <v>1.4686192537694569</v>
      </c>
      <c r="G31" s="20">
        <f t="shared" ref="G31:N31" si="26">1/SUM(1/G32,1/G33,1/G34,1/G35,1/G36,1/G37,1/G38,1/G39,1/G40,1/G41,1/G42,1/G43,1/G44)</f>
        <v>1.7081167920510971</v>
      </c>
      <c r="H31" s="20">
        <f t="shared" si="26"/>
        <v>7.1194538831351313</v>
      </c>
      <c r="I31" s="20">
        <f t="shared" si="26"/>
        <v>2.6381839447936559</v>
      </c>
      <c r="J31" s="20">
        <f t="shared" si="26"/>
        <v>1.8260566111574446</v>
      </c>
      <c r="K31" s="20">
        <f t="shared" si="26"/>
        <v>6.3872830823302582</v>
      </c>
      <c r="L31" s="20">
        <f>1/SUM(1/L32,1/L33,1/L34,1/L35,1/L36,1/L37,1/L38,1/L41,1/L44)</f>
        <v>2.5243554086494492E-4</v>
      </c>
      <c r="M31" s="20">
        <f t="shared" si="26"/>
        <v>9.6180451700617845E-4</v>
      </c>
      <c r="N31" s="21">
        <f t="shared" si="26"/>
        <v>1.9995522457271078E-4</v>
      </c>
    </row>
    <row r="32" spans="1:14" x14ac:dyDescent="0.25">
      <c r="A32" s="22" t="s">
        <v>275</v>
      </c>
      <c r="B32" s="2">
        <v>1</v>
      </c>
      <c r="C32" s="23">
        <f>IFERROR(C3/$B32,0)</f>
        <v>52.994170641229459</v>
      </c>
      <c r="D32" s="23">
        <f>IFERROR(D3/$B32,0)</f>
        <v>749.01202500561124</v>
      </c>
      <c r="E32" s="23">
        <f>IFERROR(E3/$B32,0)</f>
        <v>117.82682147353469</v>
      </c>
      <c r="F32" s="23">
        <f>IF(AND(C32&lt;&gt;0,D32&lt;&gt;0,E32&lt;&gt;0),1/((1/C32)+(1/D32)+(1/E32)),IF(AND(C32&lt;&gt;0,D32&lt;&gt;0,E32=0), 1/((1/C32)+(1/D32)),IF(AND(C32&lt;&gt;0,D32=0,E32&lt;&gt;0),1/((1/C32)+(1/E32)),IF(AND(C32=0,D32&lt;&gt;0,E32&lt;&gt;0),1/((1/D32)+(1/E32)),IF(AND(C32&lt;&gt;0,D32=0,E32=0),1/((1/C32)),IF(AND(C32=0,D32&lt;&gt;0,E32=0),1/((1/D32)),IF(AND(C32=0,D32=0,E32&lt;&gt;0),1/((1/E32)),IF(AND(C32=0,D32=0,E32=0),0))))))))</f>
        <v>34.852770032908751</v>
      </c>
      <c r="G32" s="23">
        <f t="shared" ref="G32:M32" si="27">IFERROR(G3/$B32,0)</f>
        <v>117.82682147353469</v>
      </c>
      <c r="H32" s="23">
        <f t="shared" si="27"/>
        <v>239.2605864615654</v>
      </c>
      <c r="I32" s="23">
        <f t="shared" si="27"/>
        <v>126.74344580126166</v>
      </c>
      <c r="J32" s="23">
        <f t="shared" si="27"/>
        <v>117.82682147353469</v>
      </c>
      <c r="K32" s="23">
        <f t="shared" si="27"/>
        <v>171.87119862503044</v>
      </c>
      <c r="L32" s="23">
        <f t="shared" si="27"/>
        <v>5.510097253216519E-4</v>
      </c>
      <c r="M32" s="23">
        <f t="shared" si="27"/>
        <v>3.4892168858978286E-2</v>
      </c>
      <c r="N32" s="23">
        <f>IFERROR(IF(AND(L32&lt;&gt;0,M32&lt;&gt;0),1/((1/L32)+(1/M32)),IF(AND(L32&lt;&gt;0,M32=0),1/((1/L32)),IF(AND(L32=0,M32&lt;&gt;0),1/((1/M32)),IF(AND(L32=0,M32=0),0)))),0)</f>
        <v>5.4244357156439454E-4</v>
      </c>
    </row>
    <row r="33" spans="1:14" x14ac:dyDescent="0.25">
      <c r="A33" s="22" t="s">
        <v>276</v>
      </c>
      <c r="B33" s="2">
        <v>1</v>
      </c>
      <c r="C33" s="23">
        <f t="shared" ref="C33:E34" si="28">IFERROR(C13/$B33,0)</f>
        <v>101.03561505430665</v>
      </c>
      <c r="D33" s="23">
        <f t="shared" si="28"/>
        <v>5831.5936232579743</v>
      </c>
      <c r="E33" s="23">
        <f t="shared" si="28"/>
        <v>65.313474855803364</v>
      </c>
      <c r="F33" s="23">
        <f>IF(AND(C33&lt;&gt;0,D33&lt;&gt;0,E33&lt;&gt;0),1/((1/C33)+(1/D33)+(1/E33)),IF(AND(C33&lt;&gt;0,D33&lt;&gt;0,E33=0), 1/((1/C33)+(1/D33)),IF(AND(C33&lt;&gt;0,D33=0,E33&lt;&gt;0),1/((1/C33)+(1/E33)),IF(AND(C33=0,D33&lt;&gt;0,E33&lt;&gt;0),1/((1/D33)+(1/E33)),IF(AND(C33&lt;&gt;0,D33=0,E33=0),1/((1/C33)),IF(AND(C33=0,D33&lt;&gt;0,E33=0),1/((1/D33)),IF(AND(C33=0,D33=0,E33&lt;&gt;0),1/((1/E33)),IF(AND(C33=0,D33=0,E33=0),0))))))))</f>
        <v>39.401482080391013</v>
      </c>
      <c r="G33" s="23">
        <f t="shared" ref="G33:M34" si="29">IFERROR(G13/$B33,0)</f>
        <v>65.313474855803364</v>
      </c>
      <c r="H33" s="23">
        <f t="shared" si="29"/>
        <v>195.39614561027838</v>
      </c>
      <c r="I33" s="23">
        <f t="shared" si="29"/>
        <v>81.984396759557356</v>
      </c>
      <c r="J33" s="23">
        <f t="shared" si="29"/>
        <v>65.49591472970225</v>
      </c>
      <c r="K33" s="23">
        <f t="shared" si="29"/>
        <v>153.5570545092485</v>
      </c>
      <c r="L33" s="23">
        <f t="shared" si="29"/>
        <v>4.2900042900042897E-3</v>
      </c>
      <c r="M33" s="23">
        <f t="shared" si="29"/>
        <v>2.7264578457248143E-2</v>
      </c>
      <c r="N33" s="23">
        <f t="shared" ref="N33:N44" si="30">IFERROR(IF(AND(L33&lt;&gt;0,M33&lt;&gt;0),1/((1/L33)+(1/M33)),IF(AND(L33&lt;&gt;0,M33=0),1/((1/L33)),IF(AND(L33=0,M33&lt;&gt;0),1/((1/M33)),IF(AND(L33=0,M33=0),0)))),0)</f>
        <v>3.7067566218075762E-3</v>
      </c>
    </row>
    <row r="34" spans="1:14" x14ac:dyDescent="0.25">
      <c r="A34" s="22" t="s">
        <v>277</v>
      </c>
      <c r="B34" s="2">
        <v>1</v>
      </c>
      <c r="C34" s="23">
        <f t="shared" si="28"/>
        <v>11191.315539141626</v>
      </c>
      <c r="D34" s="23">
        <f t="shared" si="28"/>
        <v>16113613.959002297</v>
      </c>
      <c r="E34" s="23">
        <f t="shared" si="28"/>
        <v>4.3023004538042944</v>
      </c>
      <c r="F34" s="23">
        <f>IF(AND(C34&lt;&gt;0,D34&lt;&gt;0,E34&lt;&gt;0),1/((1/C34)+(1/D34)+(1/E34)),IF(AND(C34&lt;&gt;0,D34&lt;&gt;0,E34=0), 1/((1/C34)+(1/D34)),IF(AND(C34&lt;&gt;0,D34=0,E34&lt;&gt;0),1/((1/C34)+(1/E34)),IF(AND(C34=0,D34&lt;&gt;0,E34&lt;&gt;0),1/((1/D34)+(1/E34)),IF(AND(C34&lt;&gt;0,D34=0,E34=0),1/((1/C34)),IF(AND(C34=0,D34&lt;&gt;0,E34=0),1/((1/D34)),IF(AND(C34=0,D34=0,E34&lt;&gt;0),1/((1/E34)),IF(AND(C34=0,D34=0,E34=0),0))))))))</f>
        <v>4.300645999352839</v>
      </c>
      <c r="G34" s="23">
        <f t="shared" si="29"/>
        <v>4.3023004538042944</v>
      </c>
      <c r="H34" s="23">
        <f t="shared" si="29"/>
        <v>18.462627931679847</v>
      </c>
      <c r="I34" s="23">
        <f t="shared" si="29"/>
        <v>6.6423618904343922</v>
      </c>
      <c r="J34" s="23">
        <f t="shared" si="29"/>
        <v>4.5440964095413579</v>
      </c>
      <c r="K34" s="23">
        <f t="shared" si="29"/>
        <v>18.548475891216157</v>
      </c>
      <c r="L34" s="23">
        <f t="shared" si="29"/>
        <v>11.853959222380274</v>
      </c>
      <c r="M34" s="23">
        <f t="shared" si="29"/>
        <v>2.5293999431751247E-3</v>
      </c>
      <c r="N34" s="23">
        <f t="shared" si="30"/>
        <v>2.528860334503761E-3</v>
      </c>
    </row>
    <row r="35" spans="1:14" x14ac:dyDescent="0.25">
      <c r="A35" s="22" t="s">
        <v>278</v>
      </c>
      <c r="B35" s="2">
        <v>1</v>
      </c>
      <c r="C35" s="23">
        <f>IFERROR(C30/$B35,0)</f>
        <v>211.14864864864865</v>
      </c>
      <c r="D35" s="23">
        <f>IFERROR(D30/$B35,0)</f>
        <v>7133.7941410728617</v>
      </c>
      <c r="E35" s="23">
        <f>IFERROR(E30/$B35,0)</f>
        <v>4765.7596490311798</v>
      </c>
      <c r="F35" s="23">
        <f t="shared" ref="F35:F61" si="31">IF(AND(C35&lt;&gt;0,D35&lt;&gt;0,E35&lt;&gt;0),1/((1/C35)+(1/D35)+(1/E35)),IF(AND(C35&lt;&gt;0,D35&lt;&gt;0,E35=0), 1/((1/C35)+(1/D35)),IF(AND(C35&lt;&gt;0,D35=0,E35&lt;&gt;0),1/((1/C35)+(1/E35)),IF(AND(C35=0,D35&lt;&gt;0,E35&lt;&gt;0),1/((1/D35)+(1/E35)),IF(AND(C35&lt;&gt;0,D35=0,E35=0),1/((1/C35)),IF(AND(C35=0,D35&lt;&gt;0,E35=0),1/((1/D35)),IF(AND(C35=0,D35=0,E35&lt;&gt;0),1/((1/E35)),IF(AND(C35=0,D35=0,E35=0),0))))))))</f>
        <v>196.61785834640213</v>
      </c>
      <c r="G35" s="23">
        <f t="shared" ref="G35:M35" si="32">IFERROR(G30/$B35,0)</f>
        <v>4765.7596490311798</v>
      </c>
      <c r="H35" s="23">
        <f t="shared" si="32"/>
        <v>16170.715498781661</v>
      </c>
      <c r="I35" s="23">
        <f t="shared" si="32"/>
        <v>6680.2101063343034</v>
      </c>
      <c r="J35" s="23">
        <f t="shared" si="32"/>
        <v>4925.9532506792875</v>
      </c>
      <c r="K35" s="23">
        <f t="shared" si="32"/>
        <v>7871.4120378690404</v>
      </c>
      <c r="L35" s="23">
        <f t="shared" si="32"/>
        <v>5.2479664130149562E-3</v>
      </c>
      <c r="M35" s="23">
        <f t="shared" si="32"/>
        <v>2.212031837097491</v>
      </c>
      <c r="N35" s="23">
        <f t="shared" si="30"/>
        <v>5.2355452691302158E-3</v>
      </c>
    </row>
    <row r="36" spans="1:14" x14ac:dyDescent="0.25">
      <c r="A36" s="22" t="s">
        <v>279</v>
      </c>
      <c r="B36" s="2">
        <v>1</v>
      </c>
      <c r="C36" s="23">
        <f>IFERROR(C26/$B36,0)</f>
        <v>21.664951524670965</v>
      </c>
      <c r="D36" s="23">
        <f>IFERROR(D26/$B36,0)</f>
        <v>973.21959805364884</v>
      </c>
      <c r="E36" s="23">
        <f>IFERROR(E26/$B36,0)</f>
        <v>15.225673683917798</v>
      </c>
      <c r="F36" s="23">
        <f t="shared" si="31"/>
        <v>8.8602559958437617</v>
      </c>
      <c r="G36" s="23">
        <f t="shared" ref="G36:M36" si="33">IFERROR(G26/$B36,0)</f>
        <v>15.225673683917798</v>
      </c>
      <c r="H36" s="23">
        <f t="shared" si="33"/>
        <v>51.083959636674088</v>
      </c>
      <c r="I36" s="23">
        <f t="shared" si="33"/>
        <v>20.040630319002911</v>
      </c>
      <c r="J36" s="23">
        <f t="shared" si="33"/>
        <v>15.426011495548291</v>
      </c>
      <c r="K36" s="23">
        <f t="shared" si="33"/>
        <v>48.345704903556943</v>
      </c>
      <c r="L36" s="23">
        <f t="shared" si="33"/>
        <v>7.1594773581528564E-4</v>
      </c>
      <c r="M36" s="23">
        <f t="shared" si="33"/>
        <v>7.0625112871184961E-3</v>
      </c>
      <c r="N36" s="23">
        <f t="shared" si="30"/>
        <v>6.5005021563709162E-4</v>
      </c>
    </row>
    <row r="37" spans="1:14" x14ac:dyDescent="0.25">
      <c r="A37" s="22" t="s">
        <v>280</v>
      </c>
      <c r="B37" s="2">
        <v>1</v>
      </c>
      <c r="C37" s="23">
        <f>IFERROR(C22/$B37,0)</f>
        <v>108.542277216976</v>
      </c>
      <c r="D37" s="23">
        <f>IFERROR(D22/$B37,0)</f>
        <v>8736.9892571998207</v>
      </c>
      <c r="E37" s="23">
        <f>IFERROR(E22/$B37,0)</f>
        <v>491.56263046610906</v>
      </c>
      <c r="F37" s="23">
        <f t="shared" si="31"/>
        <v>88.014341847064429</v>
      </c>
      <c r="G37" s="23">
        <f t="shared" ref="G37:M37" si="34">IFERROR(G22/$B37,0)</f>
        <v>491.56263046610906</v>
      </c>
      <c r="H37" s="23">
        <f t="shared" si="34"/>
        <v>677.67449344605211</v>
      </c>
      <c r="I37" s="23">
        <f t="shared" si="34"/>
        <v>493.63236785754532</v>
      </c>
      <c r="J37" s="23">
        <f t="shared" si="34"/>
        <v>491.56263046610906</v>
      </c>
      <c r="K37" s="23">
        <f t="shared" si="34"/>
        <v>340.61746636596939</v>
      </c>
      <c r="L37" s="23">
        <f t="shared" si="34"/>
        <v>6.4273548221229562E-3</v>
      </c>
      <c r="M37" s="23">
        <f t="shared" si="34"/>
        <v>9.4929301511066419E-2</v>
      </c>
      <c r="N37" s="23">
        <f t="shared" si="30"/>
        <v>6.0197753744183468E-3</v>
      </c>
    </row>
    <row r="38" spans="1:14" x14ac:dyDescent="0.25">
      <c r="A38" s="22" t="s">
        <v>281</v>
      </c>
      <c r="B38" s="2">
        <v>1</v>
      </c>
      <c r="C38" s="23">
        <f>IFERROR(C2/$B38,0)</f>
        <v>280.07281893292259</v>
      </c>
      <c r="D38" s="23">
        <f>IFERROR(D2/$B38,0)</f>
        <v>8004.1481103540846</v>
      </c>
      <c r="E38" s="23">
        <f>IFERROR(E2/$B38,0)</f>
        <v>82.853489304711687</v>
      </c>
      <c r="F38" s="23">
        <f t="shared" si="31"/>
        <v>63.431922231647214</v>
      </c>
      <c r="G38" s="23">
        <f t="shared" ref="G38:M38" si="35">IFERROR(G2/$B38,0)</f>
        <v>82.853489304711687</v>
      </c>
      <c r="H38" s="23">
        <f t="shared" si="35"/>
        <v>300.22455151387203</v>
      </c>
      <c r="I38" s="23">
        <f t="shared" si="35"/>
        <v>114.9389091825167</v>
      </c>
      <c r="J38" s="23">
        <f t="shared" si="35"/>
        <v>85.263772629939652</v>
      </c>
      <c r="K38" s="23">
        <f t="shared" si="35"/>
        <v>283.84788863830778</v>
      </c>
      <c r="L38" s="23">
        <f t="shared" si="35"/>
        <v>5.8882411823588301E-3</v>
      </c>
      <c r="M38" s="23">
        <f t="shared" si="35"/>
        <v>4.1426744652355844E-2</v>
      </c>
      <c r="N38" s="23">
        <f t="shared" si="30"/>
        <v>5.1554631077178701E-3</v>
      </c>
    </row>
    <row r="39" spans="1:14" x14ac:dyDescent="0.25">
      <c r="A39" s="22" t="s">
        <v>282</v>
      </c>
      <c r="B39" s="2">
        <v>1</v>
      </c>
      <c r="C39" s="23">
        <f>IFERROR(C11/$B39,0)</f>
        <v>0</v>
      </c>
      <c r="D39" s="23">
        <f>IFERROR(D11/$B39,0)</f>
        <v>0</v>
      </c>
      <c r="E39" s="23">
        <f>IFERROR(E11/$B39,0)</f>
        <v>32.885746806778968</v>
      </c>
      <c r="F39" s="23">
        <f t="shared" si="31"/>
        <v>32.885746806778968</v>
      </c>
      <c r="G39" s="23">
        <f t="shared" ref="G39:M39" si="36">IFERROR(G11/$B39,0)</f>
        <v>32.885746806778968</v>
      </c>
      <c r="H39" s="23">
        <f t="shared" si="36"/>
        <v>137.12010218265149</v>
      </c>
      <c r="I39" s="23">
        <f t="shared" si="36"/>
        <v>49.053425676220513</v>
      </c>
      <c r="J39" s="23">
        <f t="shared" si="36"/>
        <v>34.180083780223619</v>
      </c>
      <c r="K39" s="23">
        <f t="shared" si="36"/>
        <v>139.28595278905811</v>
      </c>
      <c r="L39" s="23">
        <f t="shared" si="36"/>
        <v>0</v>
      </c>
      <c r="M39" s="23">
        <f t="shared" si="36"/>
        <v>1.8758029978586725E-2</v>
      </c>
      <c r="N39" s="23">
        <f t="shared" si="30"/>
        <v>1.8758029978586725E-2</v>
      </c>
    </row>
    <row r="40" spans="1:14" x14ac:dyDescent="0.25">
      <c r="A40" s="22" t="s">
        <v>283</v>
      </c>
      <c r="B40" s="2">
        <v>1</v>
      </c>
      <c r="C40" s="23">
        <f>IFERROR(C4/$B40,0)</f>
        <v>0</v>
      </c>
      <c r="D40" s="23">
        <f>IFERROR(D4/$B40,0)</f>
        <v>0</v>
      </c>
      <c r="E40" s="23">
        <f>IFERROR(E4/$B40,0)</f>
        <v>3692.5255863359694</v>
      </c>
      <c r="F40" s="23">
        <f t="shared" si="31"/>
        <v>3692.5255863359694</v>
      </c>
      <c r="G40" s="23">
        <f t="shared" ref="G40:M40" si="37">IFERROR(G4/$B40,0)</f>
        <v>3692.5255863359694</v>
      </c>
      <c r="H40" s="23">
        <f t="shared" si="37"/>
        <v>16283.012134189867</v>
      </c>
      <c r="I40" s="23">
        <f t="shared" si="37"/>
        <v>5832.7207644859209</v>
      </c>
      <c r="J40" s="23">
        <f t="shared" si="37"/>
        <v>3947.3968810157248</v>
      </c>
      <c r="K40" s="23">
        <f t="shared" si="37"/>
        <v>16505.692202756225</v>
      </c>
      <c r="L40" s="23">
        <f t="shared" si="37"/>
        <v>0</v>
      </c>
      <c r="M40" s="23">
        <f t="shared" si="37"/>
        <v>2.212031837097491</v>
      </c>
      <c r="N40" s="23">
        <f t="shared" si="30"/>
        <v>2.212031837097491</v>
      </c>
    </row>
    <row r="41" spans="1:14" x14ac:dyDescent="0.25">
      <c r="A41" s="22" t="s">
        <v>284</v>
      </c>
      <c r="B41" s="24">
        <v>0.99987999999999999</v>
      </c>
      <c r="C41" s="23">
        <f>IFERROR(C8/$B41,0)</f>
        <v>54606.60739294174</v>
      </c>
      <c r="D41" s="23">
        <f>IFERROR(D8/$B41,0)</f>
        <v>2070053.4670653571</v>
      </c>
      <c r="E41" s="23">
        <f>IFERROR(E8/$B41,0)</f>
        <v>6.3723781291889274</v>
      </c>
      <c r="F41" s="23">
        <f t="shared" si="31"/>
        <v>6.3716149724191888</v>
      </c>
      <c r="G41" s="23">
        <f t="shared" ref="G41:M41" si="38">IFERROR(G8/$B41,0)</f>
        <v>6.3723781291889274</v>
      </c>
      <c r="H41" s="23">
        <f t="shared" si="38"/>
        <v>29.497297503666992</v>
      </c>
      <c r="I41" s="23">
        <f t="shared" si="38"/>
        <v>10.563221403340206</v>
      </c>
      <c r="J41" s="23">
        <f t="shared" si="38"/>
        <v>6.9585612805386514</v>
      </c>
      <c r="K41" s="23">
        <f t="shared" si="38"/>
        <v>22.849035360009442</v>
      </c>
      <c r="L41" s="23">
        <f t="shared" si="38"/>
        <v>1.5228321498313335</v>
      </c>
      <c r="M41" s="23">
        <f t="shared" si="38"/>
        <v>3.9478706254907842E-3</v>
      </c>
      <c r="N41" s="23">
        <f t="shared" si="30"/>
        <v>3.9376624211215983E-3</v>
      </c>
    </row>
    <row r="42" spans="1:14" x14ac:dyDescent="0.25">
      <c r="A42" s="22" t="s">
        <v>285</v>
      </c>
      <c r="B42" s="2">
        <v>0.97898250799999997</v>
      </c>
      <c r="C42" s="23">
        <f>IFERROR(C19/$B42,0)</f>
        <v>0</v>
      </c>
      <c r="D42" s="23">
        <f>IFERROR(D19/$B42,0)</f>
        <v>0</v>
      </c>
      <c r="E42" s="23">
        <f>IFERROR(E19/$B42,0)</f>
        <v>20647.349884495663</v>
      </c>
      <c r="F42" s="23">
        <f t="shared" si="31"/>
        <v>20647.349884495663</v>
      </c>
      <c r="G42" s="23">
        <f t="shared" ref="G42:M42" si="39">IFERROR(G19/$B42,0)</f>
        <v>20647.349884495663</v>
      </c>
      <c r="H42" s="23">
        <f t="shared" si="39"/>
        <v>105977.54807971226</v>
      </c>
      <c r="I42" s="23">
        <f t="shared" si="39"/>
        <v>37018.432559528541</v>
      </c>
      <c r="J42" s="23">
        <f t="shared" si="39"/>
        <v>23481.299868642131</v>
      </c>
      <c r="K42" s="23">
        <f t="shared" si="39"/>
        <v>107205.34804991688</v>
      </c>
      <c r="L42" s="23">
        <f t="shared" si="39"/>
        <v>0</v>
      </c>
      <c r="M42" s="23">
        <f t="shared" si="39"/>
        <v>14.006389395330393</v>
      </c>
      <c r="N42" s="23">
        <f t="shared" si="30"/>
        <v>14.006389395330393</v>
      </c>
    </row>
    <row r="43" spans="1:14" x14ac:dyDescent="0.25">
      <c r="A43" s="22" t="s">
        <v>286</v>
      </c>
      <c r="B43" s="2">
        <v>2.0897492E-2</v>
      </c>
      <c r="C43" s="23">
        <f>IFERROR(C28/$B43,0)</f>
        <v>0</v>
      </c>
      <c r="D43" s="23">
        <f>IFERROR(D28/$B43,0)</f>
        <v>0</v>
      </c>
      <c r="E43" s="23">
        <f>IFERROR(E28/$B43,0)</f>
        <v>16.284853240890865</v>
      </c>
      <c r="F43" s="23">
        <f t="shared" si="31"/>
        <v>16.284853240890865</v>
      </c>
      <c r="G43" s="23">
        <f t="shared" ref="G43:M43" si="40">IFERROR(G28/$B43,0)</f>
        <v>16.284853240890865</v>
      </c>
      <c r="H43" s="23">
        <f t="shared" si="40"/>
        <v>89.049713356934959</v>
      </c>
      <c r="I43" s="23">
        <f t="shared" si="40"/>
        <v>30.995204096612728</v>
      </c>
      <c r="J43" s="23">
        <f t="shared" si="40"/>
        <v>19.378694098400352</v>
      </c>
      <c r="K43" s="23">
        <f t="shared" si="40"/>
        <v>88.759339595469896</v>
      </c>
      <c r="L43" s="23">
        <f t="shared" si="40"/>
        <v>0</v>
      </c>
      <c r="M43" s="23">
        <f t="shared" si="40"/>
        <v>1.1000258708797849E-2</v>
      </c>
      <c r="N43" s="23">
        <f t="shared" si="30"/>
        <v>1.1000258708797849E-2</v>
      </c>
    </row>
    <row r="44" spans="1:14" x14ac:dyDescent="0.25">
      <c r="A44" s="22" t="s">
        <v>287</v>
      </c>
      <c r="B44" s="2">
        <v>0.99987999999999999</v>
      </c>
      <c r="C44" s="23">
        <f>IFERROR(C15/$B44,0)</f>
        <v>190689.74010233628</v>
      </c>
      <c r="D44" s="23">
        <f>IFERROR(D15/$B44,0)</f>
        <v>1052820889.4100313</v>
      </c>
      <c r="E44" s="23">
        <f>IFERROR(E15/$B44,0)</f>
        <v>6465.4953171809357</v>
      </c>
      <c r="F44" s="23">
        <f t="shared" si="31"/>
        <v>6253.4291619393789</v>
      </c>
      <c r="G44" s="23">
        <f t="shared" ref="G44:M44" si="41">IFERROR(G15/$B44,0)</f>
        <v>6465.4953171809357</v>
      </c>
      <c r="H44" s="23">
        <f t="shared" si="41"/>
        <v>16491.10514445517</v>
      </c>
      <c r="I44" s="23">
        <f t="shared" si="41"/>
        <v>8168.0081906705882</v>
      </c>
      <c r="J44" s="23">
        <f t="shared" si="41"/>
        <v>6563.2106116471477</v>
      </c>
      <c r="K44" s="23">
        <f t="shared" si="41"/>
        <v>1305.2043883808944</v>
      </c>
      <c r="L44" s="23">
        <f t="shared" si="41"/>
        <v>774.50632262195325</v>
      </c>
      <c r="M44" s="23">
        <f t="shared" si="41"/>
        <v>0.23450351515415255</v>
      </c>
      <c r="N44" s="23">
        <f t="shared" si="30"/>
        <v>0.23443253412828632</v>
      </c>
    </row>
    <row r="45" spans="1:14" x14ac:dyDescent="0.25">
      <c r="A45" s="19" t="s">
        <v>8</v>
      </c>
      <c r="B45" s="19" t="s">
        <v>274</v>
      </c>
      <c r="C45" s="20">
        <f>IFERROR(IF(AND(C46&lt;&gt;0,C47&lt;&gt;0),1/SUM(1/C46,1/C47),IF(AND(C46&lt;&gt;0,C47=0),1/(1/C46),IF(AND(C46=0,C47&lt;&gt;0),1/(1/C47),IF(AND(C46=0,C47=0),".")))),".")</f>
        <v>794.91255961844195</v>
      </c>
      <c r="D45" s="20">
        <f t="shared" ref="D45:N45" si="42">IFERROR(IF(AND(D46&lt;&gt;0,D47&lt;&gt;0),1/SUM(1/D46,1/D47),IF(AND(D46&lt;&gt;0,D47=0),1/(1/D46),IF(AND(D46=0,D47&lt;&gt;0),1/(1/D47),IF(AND(D46=0,D47=0),".")))),".")</f>
        <v>1762064.2602649999</v>
      </c>
      <c r="E45" s="20">
        <f t="shared" si="42"/>
        <v>1.3719336022781177</v>
      </c>
      <c r="F45" s="21">
        <f t="shared" si="42"/>
        <v>1.3695688074451318</v>
      </c>
      <c r="G45" s="20">
        <f t="shared" si="42"/>
        <v>1.3719336022781177</v>
      </c>
      <c r="H45" s="20">
        <f t="shared" si="42"/>
        <v>6.895292145020842</v>
      </c>
      <c r="I45" s="20">
        <f t="shared" si="42"/>
        <v>2.4106000097702167</v>
      </c>
      <c r="J45" s="20">
        <f t="shared" si="42"/>
        <v>1.5423161254761144</v>
      </c>
      <c r="K45" s="20">
        <f t="shared" si="42"/>
        <v>6.8395554623263211</v>
      </c>
      <c r="L45" s="20">
        <f t="shared" si="42"/>
        <v>1.2962602890660446</v>
      </c>
      <c r="M45" s="20">
        <f t="shared" si="42"/>
        <v>9.1996833537546206E-4</v>
      </c>
      <c r="N45" s="21">
        <f t="shared" si="42"/>
        <v>9.1931588808969399E-4</v>
      </c>
    </row>
    <row r="46" spans="1:14" x14ac:dyDescent="0.25">
      <c r="A46" s="22" t="s">
        <v>288</v>
      </c>
      <c r="B46" s="2">
        <v>1</v>
      </c>
      <c r="C46" s="23">
        <f>IFERROR(C10/$B46,0)</f>
        <v>794.91255961844195</v>
      </c>
      <c r="D46" s="23">
        <f>IFERROR(D10/$B46,0)</f>
        <v>1762064.2602649999</v>
      </c>
      <c r="E46" s="23">
        <f>IFERROR(E10/$B46,0)</f>
        <v>5042.4811770394417</v>
      </c>
      <c r="F46" s="23">
        <f t="shared" si="31"/>
        <v>686.3971129257061</v>
      </c>
      <c r="G46" s="23">
        <f t="shared" ref="G46:M46" si="43">IFERROR(G10/$B46,0)</f>
        <v>5042.4811770394417</v>
      </c>
      <c r="H46" s="23">
        <f t="shared" si="43"/>
        <v>10905.831382899258</v>
      </c>
      <c r="I46" s="23">
        <f t="shared" si="43"/>
        <v>6252.6766595289082</v>
      </c>
      <c r="J46" s="23">
        <f t="shared" si="43"/>
        <v>5130.7521823267853</v>
      </c>
      <c r="K46" s="23">
        <f t="shared" si="43"/>
        <v>1197.0581885066015</v>
      </c>
      <c r="L46" s="23">
        <f t="shared" si="43"/>
        <v>1.2962602890660446</v>
      </c>
      <c r="M46" s="23">
        <f t="shared" si="43"/>
        <v>0.24944188801312134</v>
      </c>
      <c r="N46" s="23">
        <f t="shared" ref="N46:N47" si="44">IFERROR(IF(AND(L46&lt;&gt;0,M46&lt;&gt;0),1/((1/L46)+(1/M46)),IF(AND(L46&lt;&gt;0,M46=0),1/((1/L46)),IF(AND(L46=0,M46&lt;&gt;0),1/((1/M46)),IF(AND(L46=0,M46=0),0)))),0)</f>
        <v>0.20918752567979859</v>
      </c>
    </row>
    <row r="47" spans="1:14" x14ac:dyDescent="0.25">
      <c r="A47" s="22" t="s">
        <v>289</v>
      </c>
      <c r="B47" s="2">
        <v>0.94399</v>
      </c>
      <c r="C47" s="23">
        <f>IFERROR(C6/$B$47,0)</f>
        <v>0</v>
      </c>
      <c r="D47" s="23">
        <f>IFERROR(D6/$B$47,0)</f>
        <v>0</v>
      </c>
      <c r="E47" s="23">
        <f>IFERROR(E6/$B$47,0)</f>
        <v>1.3723069728436355</v>
      </c>
      <c r="F47" s="23">
        <f t="shared" si="31"/>
        <v>1.3723069728436355</v>
      </c>
      <c r="G47" s="23">
        <f t="shared" ref="G47:M47" si="45">IFERROR(G6/$B$47,0)</f>
        <v>1.3723069728436355</v>
      </c>
      <c r="H47" s="23">
        <f t="shared" si="45"/>
        <v>6.899654502352722</v>
      </c>
      <c r="I47" s="23">
        <f t="shared" si="45"/>
        <v>2.4115297289776501</v>
      </c>
      <c r="J47" s="23">
        <f t="shared" si="45"/>
        <v>1.5427798887248321</v>
      </c>
      <c r="K47" s="23">
        <f t="shared" si="45"/>
        <v>6.8788587614206964</v>
      </c>
      <c r="L47" s="23">
        <f t="shared" si="45"/>
        <v>0</v>
      </c>
      <c r="M47" s="23">
        <f t="shared" si="45"/>
        <v>9.2337383674608931E-4</v>
      </c>
      <c r="N47" s="23">
        <f t="shared" si="44"/>
        <v>9.2337383674608931E-4</v>
      </c>
    </row>
    <row r="48" spans="1:14" x14ac:dyDescent="0.25">
      <c r="A48" s="19" t="s">
        <v>21</v>
      </c>
      <c r="B48" s="19" t="s">
        <v>274</v>
      </c>
      <c r="C48" s="20">
        <f>1/SUM(1/C49,1/C52,1/C54,1/C58,1/C59,1/C61)</f>
        <v>4.9419471952131353</v>
      </c>
      <c r="D48" s="20">
        <f>1/SUM(1/D49,1/D50,1/D51,1/D52,1/D54,1/D58,1/D59,1/D61)</f>
        <v>3468.8410675972759</v>
      </c>
      <c r="E48" s="20">
        <f>1/SUM(1/E49,1/E50,1/E51,1/E52,1/E53,1/E54,1/E55,1/E56,1/E57,1/E58,1/E59,1/E60,1/E61,1/E62)</f>
        <v>0.41966320363675369</v>
      </c>
      <c r="F48" s="21">
        <f>1/SUM(1/F49,1/F50,1/F51,1/F52,1/F53,1/F54,1/F55,1/F56,1/F57,1/F58,1/F59,1/F60,1/F61,1/F62)</f>
        <v>0.38677225575639035</v>
      </c>
      <c r="G48" s="20">
        <f t="shared" ref="G48:N48" si="46">1/SUM(1/G49,1/G50,1/G51,1/G52,1/G53,1/G54,1/G55,1/G56,1/G57,1/G58,1/G59,1/G60,1/G61,1/G62)</f>
        <v>0.41966320363675369</v>
      </c>
      <c r="H48" s="20">
        <f t="shared" si="46"/>
        <v>2.2781451412589075</v>
      </c>
      <c r="I48" s="20">
        <f t="shared" si="46"/>
        <v>0.79215542506657932</v>
      </c>
      <c r="J48" s="20">
        <f t="shared" si="46"/>
        <v>0.49547391809255464</v>
      </c>
      <c r="K48" s="20">
        <f t="shared" si="46"/>
        <v>2.1937806982465333</v>
      </c>
      <c r="L48" s="20">
        <f>1/SUM(1/L49,1/L50,1/L51,1/L52,1/L54,1/L58,1/L59,1/L61)</f>
        <v>2.551848435046048E-3</v>
      </c>
      <c r="M48" s="20">
        <f t="shared" si="46"/>
        <v>2.8296706268304123E-4</v>
      </c>
      <c r="N48" s="21">
        <f t="shared" si="46"/>
        <v>2.5472171175011069E-4</v>
      </c>
    </row>
    <row r="49" spans="1:14" x14ac:dyDescent="0.25">
      <c r="A49" s="22" t="s">
        <v>290</v>
      </c>
      <c r="B49" s="2">
        <v>1</v>
      </c>
      <c r="C49" s="23">
        <f>IFERROR(C23/$B49,0)</f>
        <v>38.610038610038607</v>
      </c>
      <c r="D49" s="23">
        <f>IFERROR(D23/$B49,0)</f>
        <v>7133.7941410728617</v>
      </c>
      <c r="E49" s="23">
        <f>IFERROR(E23/$B49,0)</f>
        <v>137.92669101902004</v>
      </c>
      <c r="F49" s="23">
        <f t="shared" si="31"/>
        <v>30.038684264261494</v>
      </c>
      <c r="G49" s="23">
        <f t="shared" ref="G49:M49" si="47">IFERROR(G23/$B49,0)</f>
        <v>137.92669101902004</v>
      </c>
      <c r="H49" s="23">
        <f t="shared" si="47"/>
        <v>553.00795927437287</v>
      </c>
      <c r="I49" s="23">
        <f t="shared" si="47"/>
        <v>200.40630319002912</v>
      </c>
      <c r="J49" s="23">
        <f t="shared" si="47"/>
        <v>141.25022574236991</v>
      </c>
      <c r="K49" s="23">
        <f t="shared" si="47"/>
        <v>560.89702545294358</v>
      </c>
      <c r="L49" s="23">
        <f t="shared" si="47"/>
        <v>5.2479664130149562E-3</v>
      </c>
      <c r="M49" s="23">
        <f t="shared" si="47"/>
        <v>7.5394011167953065E-2</v>
      </c>
      <c r="N49" s="23">
        <f t="shared" ref="N49:N62" si="48">IFERROR(IF(AND(L49&lt;&gt;0,M49&lt;&gt;0),1/((1/L49)+(1/M49)),IF(AND(L49&lt;&gt;0,M49=0),1/((1/L49)),IF(AND(L49=0,M49&lt;&gt;0),1/((1/M49)),IF(AND(L49=0,M49=0),0)))),0)</f>
        <v>4.9064426520868398E-3</v>
      </c>
    </row>
    <row r="50" spans="1:14" x14ac:dyDescent="0.25">
      <c r="A50" s="22" t="s">
        <v>291</v>
      </c>
      <c r="B50" s="2">
        <v>1</v>
      </c>
      <c r="C50" s="23">
        <f>IFERROR(C25/$B50,0)</f>
        <v>0</v>
      </c>
      <c r="D50" s="23">
        <f>IFERROR(D25/$B50,0)</f>
        <v>41506701.483402565</v>
      </c>
      <c r="E50" s="23">
        <f>IFERROR(E25/$B50,0)</f>
        <v>2056.801532739772</v>
      </c>
      <c r="F50" s="23">
        <f t="shared" si="31"/>
        <v>2056.6996161149468</v>
      </c>
      <c r="G50" s="23">
        <f t="shared" ref="G50:M50" si="49">IFERROR(G25/$B50,0)</f>
        <v>2056.801532739772</v>
      </c>
      <c r="H50" s="23">
        <f t="shared" si="49"/>
        <v>9935.3972344209342</v>
      </c>
      <c r="I50" s="23">
        <f t="shared" si="49"/>
        <v>3484.0323140019918</v>
      </c>
      <c r="J50" s="23">
        <f t="shared" si="49"/>
        <v>2254.5709108878273</v>
      </c>
      <c r="K50" s="23">
        <f t="shared" si="49"/>
        <v>10072.021854907696</v>
      </c>
      <c r="L50" s="23">
        <f t="shared" si="49"/>
        <v>30.534351145038173</v>
      </c>
      <c r="M50" s="23">
        <f t="shared" si="49"/>
        <v>1.3553489868921043</v>
      </c>
      <c r="N50" s="23">
        <f t="shared" si="48"/>
        <v>1.2977450938272665</v>
      </c>
    </row>
    <row r="51" spans="1:14" x14ac:dyDescent="0.25">
      <c r="A51" s="22" t="s">
        <v>292</v>
      </c>
      <c r="B51" s="2">
        <v>1</v>
      </c>
      <c r="C51" s="23">
        <f>IFERROR(C21/$B51,0)</f>
        <v>0</v>
      </c>
      <c r="D51" s="23">
        <f>IFERROR(D21/$B51,0)</f>
        <v>35678332.639932655</v>
      </c>
      <c r="E51" s="23">
        <f>IFERROR(E21/$B51,0)</f>
        <v>527385008.39481348</v>
      </c>
      <c r="F51" s="23">
        <f t="shared" si="31"/>
        <v>33417586.242153704</v>
      </c>
      <c r="G51" s="23">
        <f t="shared" ref="G51:M51" si="50">IFERROR(G21/$B51,0)</f>
        <v>527385008.39481348</v>
      </c>
      <c r="H51" s="23">
        <f t="shared" si="50"/>
        <v>1122966354.0820596</v>
      </c>
      <c r="I51" s="23">
        <f t="shared" si="50"/>
        <v>600295378.21898115</v>
      </c>
      <c r="J51" s="23">
        <f t="shared" si="50"/>
        <v>527385008.39481348</v>
      </c>
      <c r="K51" s="23">
        <f t="shared" si="50"/>
        <v>626030431.08198214</v>
      </c>
      <c r="L51" s="23">
        <f t="shared" si="50"/>
        <v>26.246719160104991</v>
      </c>
      <c r="M51" s="23">
        <f t="shared" si="50"/>
        <v>8949.4417836768716</v>
      </c>
      <c r="N51" s="23">
        <f t="shared" si="48"/>
        <v>26.169968472238352</v>
      </c>
    </row>
    <row r="52" spans="1:14" x14ac:dyDescent="0.25">
      <c r="A52" s="22" t="s">
        <v>293</v>
      </c>
      <c r="B52" s="2">
        <v>0.99980000000000002</v>
      </c>
      <c r="C52" s="23">
        <f>IFERROR(C17/$B52,0)</f>
        <v>77791.175579078481</v>
      </c>
      <c r="D52" s="23">
        <f>IFERROR(D17/$B52,0)</f>
        <v>5835263.5058403686</v>
      </c>
      <c r="E52" s="23">
        <f>IFERROR(E17/$B52,0)</f>
        <v>3.4847292598539625</v>
      </c>
      <c r="F52" s="23">
        <f t="shared" si="31"/>
        <v>3.4845710842656157</v>
      </c>
      <c r="G52" s="23">
        <f t="shared" ref="G52:M52" si="51">IFERROR(G17/$B52,0)</f>
        <v>3.4847292598539625</v>
      </c>
      <c r="H52" s="23">
        <f t="shared" si="51"/>
        <v>15.63481861254478</v>
      </c>
      <c r="I52" s="23">
        <f t="shared" si="51"/>
        <v>5.5442619193421212</v>
      </c>
      <c r="J52" s="23">
        <f t="shared" si="51"/>
        <v>3.7284941047404083</v>
      </c>
      <c r="K52" s="23">
        <f t="shared" si="51"/>
        <v>15.421982050836764</v>
      </c>
      <c r="L52" s="23">
        <f t="shared" si="51"/>
        <v>4.2927040343691063</v>
      </c>
      <c r="M52" s="23">
        <f t="shared" si="51"/>
        <v>2.1128133260195649E-3</v>
      </c>
      <c r="N52" s="23">
        <f t="shared" si="48"/>
        <v>2.1117739382391521E-3</v>
      </c>
    </row>
    <row r="53" spans="1:14" x14ac:dyDescent="0.25">
      <c r="A53" s="22" t="s">
        <v>294</v>
      </c>
      <c r="B53" s="2">
        <v>2.0000000000000001E-4</v>
      </c>
      <c r="C53" s="23">
        <f>IFERROR(C5/$B53,0)</f>
        <v>0</v>
      </c>
      <c r="D53" s="23">
        <f>IFERROR(D5/$B53,0)</f>
        <v>0</v>
      </c>
      <c r="E53" s="23">
        <f>IFERROR(E5/$B53,0)</f>
        <v>437127842.52858698</v>
      </c>
      <c r="F53" s="23">
        <f t="shared" si="31"/>
        <v>437127842.52858692</v>
      </c>
      <c r="G53" s="23">
        <f t="shared" ref="G53:M53" si="52">IFERROR(G5/$B53,0)</f>
        <v>437127842.52858698</v>
      </c>
      <c r="H53" s="23">
        <f t="shared" si="52"/>
        <v>770793473.80780411</v>
      </c>
      <c r="I53" s="23">
        <f t="shared" si="52"/>
        <v>549637540.39459455</v>
      </c>
      <c r="J53" s="23">
        <f t="shared" si="52"/>
        <v>455468870.88642979</v>
      </c>
      <c r="K53" s="23">
        <f t="shared" si="52"/>
        <v>166524094.66780725</v>
      </c>
      <c r="L53" s="23">
        <f t="shared" si="52"/>
        <v>0</v>
      </c>
      <c r="M53" s="23">
        <f t="shared" si="52"/>
        <v>119630.2932307827</v>
      </c>
      <c r="N53" s="23">
        <f t="shared" si="48"/>
        <v>119630.2932307827</v>
      </c>
    </row>
    <row r="54" spans="1:14" x14ac:dyDescent="0.25">
      <c r="A54" s="22" t="s">
        <v>295</v>
      </c>
      <c r="B54" s="2">
        <v>0.99999979999999999</v>
      </c>
      <c r="C54" s="23">
        <f>IFERROR(C9/$B54,0)</f>
        <v>96525.115830119699</v>
      </c>
      <c r="D54" s="23">
        <f>IFERROR(D9/$B54,0)</f>
        <v>7428113.3631168455</v>
      </c>
      <c r="E54" s="23">
        <f>IFERROR(E9/$B54,0)</f>
        <v>0.47949983972887195</v>
      </c>
      <c r="F54" s="23">
        <f t="shared" si="31"/>
        <v>0.47949742681660196</v>
      </c>
      <c r="G54" s="23">
        <f t="shared" ref="G54:M54" si="53">IFERROR(G9/$B54,0)</f>
        <v>0.47949983972887195</v>
      </c>
      <c r="H54" s="23">
        <f t="shared" si="53"/>
        <v>2.6889383214153484</v>
      </c>
      <c r="I54" s="23">
        <f t="shared" si="53"/>
        <v>0.93045802233102515</v>
      </c>
      <c r="J54" s="23">
        <f t="shared" si="53"/>
        <v>0.57469466085151566</v>
      </c>
      <c r="K54" s="23">
        <f t="shared" si="53"/>
        <v>2.6385865347776334</v>
      </c>
      <c r="L54" s="23">
        <f t="shared" si="53"/>
        <v>5.4644819672133336</v>
      </c>
      <c r="M54" s="23">
        <f t="shared" si="53"/>
        <v>3.2978259019327482E-4</v>
      </c>
      <c r="N54" s="23">
        <f t="shared" si="48"/>
        <v>3.2976268894840602E-4</v>
      </c>
    </row>
    <row r="55" spans="1:14" x14ac:dyDescent="0.25">
      <c r="A55" s="22" t="s">
        <v>296</v>
      </c>
      <c r="B55" s="2">
        <v>1.9999999999999999E-7</v>
      </c>
      <c r="C55" s="23">
        <f>IFERROR(C24/$B55,0)</f>
        <v>0</v>
      </c>
      <c r="D55" s="23">
        <f>IFERROR(D24/$B55,0)</f>
        <v>0</v>
      </c>
      <c r="E55" s="23">
        <f>IFERROR(E24/$B55,0)</f>
        <v>5142003831.8494301</v>
      </c>
      <c r="F55" s="23">
        <f t="shared" si="31"/>
        <v>5142003831.8494301</v>
      </c>
      <c r="G55" s="23">
        <f t="shared" ref="G55:M55" si="54">IFERROR(G24/$B55,0)</f>
        <v>5142003831.8494301</v>
      </c>
      <c r="H55" s="23">
        <f t="shared" si="54"/>
        <v>25541979818.33704</v>
      </c>
      <c r="I55" s="23">
        <f t="shared" si="54"/>
        <v>8949441783.6768742</v>
      </c>
      <c r="J55" s="23">
        <f t="shared" si="54"/>
        <v>5746945459.1258354</v>
      </c>
      <c r="K55" s="23">
        <f t="shared" si="54"/>
        <v>25875636257.083313</v>
      </c>
      <c r="L55" s="23">
        <f t="shared" si="54"/>
        <v>0</v>
      </c>
      <c r="M55" s="23">
        <f t="shared" si="54"/>
        <v>3448167.2754755006</v>
      </c>
      <c r="N55" s="23">
        <f t="shared" si="48"/>
        <v>3448167.2754755002</v>
      </c>
    </row>
    <row r="56" spans="1:14" x14ac:dyDescent="0.25">
      <c r="A56" s="22" t="s">
        <v>297</v>
      </c>
      <c r="B56" s="2">
        <v>0.99979000004200003</v>
      </c>
      <c r="C56" s="23">
        <f>IFERROR(C20/$B56,0)</f>
        <v>0</v>
      </c>
      <c r="D56" s="23">
        <f>IFERROR(D20/$B56,0)</f>
        <v>0</v>
      </c>
      <c r="E56" s="23">
        <f>IFERROR(E20/$B56,0)</f>
        <v>9125.4717857475371</v>
      </c>
      <c r="F56" s="23">
        <f t="shared" si="31"/>
        <v>9125.4717857475371</v>
      </c>
      <c r="G56" s="23">
        <f t="shared" ref="G56:M56" si="55">IFERROR(G20/$B56,0)</f>
        <v>9125.4717857475371</v>
      </c>
      <c r="H56" s="23">
        <f t="shared" si="55"/>
        <v>46904.92497874234</v>
      </c>
      <c r="I56" s="23">
        <f t="shared" si="55"/>
        <v>16400.323419140677</v>
      </c>
      <c r="J56" s="23">
        <f t="shared" si="55"/>
        <v>10377.195791757154</v>
      </c>
      <c r="K56" s="23">
        <f t="shared" si="55"/>
        <v>47618.540298396147</v>
      </c>
      <c r="L56" s="23">
        <f t="shared" si="55"/>
        <v>0</v>
      </c>
      <c r="M56" s="23">
        <f t="shared" si="55"/>
        <v>6.1717006550976761</v>
      </c>
      <c r="N56" s="23">
        <f t="shared" si="48"/>
        <v>6.1717006550976761</v>
      </c>
    </row>
    <row r="57" spans="1:14" x14ac:dyDescent="0.25">
      <c r="A57" s="22" t="s">
        <v>298</v>
      </c>
      <c r="B57" s="2">
        <v>2.0999995799999999E-4</v>
      </c>
      <c r="C57" s="23">
        <f>IFERROR(C29/$B57,0)</f>
        <v>0</v>
      </c>
      <c r="D57" s="23">
        <f>IFERROR(D29/$B57,0)</f>
        <v>0</v>
      </c>
      <c r="E57" s="23">
        <f>IFERROR(E29/$B57,0)</f>
        <v>1243.3737492174057</v>
      </c>
      <c r="F57" s="23">
        <f t="shared" si="31"/>
        <v>1243.3737492174057</v>
      </c>
      <c r="G57" s="23">
        <f t="shared" ref="G57:M57" si="56">IFERROR(G29/$B57,0)</f>
        <v>1243.3737492174057</v>
      </c>
      <c r="H57" s="23">
        <f t="shared" si="56"/>
        <v>6808.229431690429</v>
      </c>
      <c r="I57" s="23">
        <f t="shared" si="56"/>
        <v>2370.5936874675808</v>
      </c>
      <c r="J57" s="23">
        <f t="shared" si="56"/>
        <v>1474.9664818985871</v>
      </c>
      <c r="K57" s="23">
        <f t="shared" si="56"/>
        <v>6758.2844144737364</v>
      </c>
      <c r="L57" s="23">
        <f t="shared" si="56"/>
        <v>0</v>
      </c>
      <c r="M57" s="23">
        <f t="shared" si="56"/>
        <v>0.84587092939184128</v>
      </c>
      <c r="N57" s="23">
        <f t="shared" si="48"/>
        <v>0.84587092939184116</v>
      </c>
    </row>
    <row r="58" spans="1:14" x14ac:dyDescent="0.25">
      <c r="A58" s="22" t="s">
        <v>299</v>
      </c>
      <c r="B58" s="2">
        <v>1</v>
      </c>
      <c r="C58" s="23">
        <f>IFERROR(C16/$B58,0)</f>
        <v>15.532774153463807</v>
      </c>
      <c r="D58" s="23">
        <f>IFERROR(D16/$B58,0)</f>
        <v>12185.419511285321</v>
      </c>
      <c r="E58" s="23">
        <f>IFERROR(E16/$B58,0)</f>
        <v>2093.5301315386969</v>
      </c>
      <c r="F58" s="23">
        <f t="shared" si="31"/>
        <v>15.3988943311952</v>
      </c>
      <c r="G58" s="23">
        <f t="shared" ref="G58:M58" si="57">IFERROR(G16/$B58,0)</f>
        <v>2093.5301315386969</v>
      </c>
      <c r="H58" s="23">
        <f t="shared" si="57"/>
        <v>3293.1934653417702</v>
      </c>
      <c r="I58" s="23">
        <f t="shared" si="57"/>
        <v>2131.5943157484917</v>
      </c>
      <c r="J58" s="23">
        <f t="shared" si="57"/>
        <v>2093.5301315386969</v>
      </c>
      <c r="K58" s="23">
        <f t="shared" si="57"/>
        <v>1726.6323179841768</v>
      </c>
      <c r="L58" s="23">
        <f t="shared" si="57"/>
        <v>8.9641880686656805E-3</v>
      </c>
      <c r="M58" s="23">
        <f t="shared" si="57"/>
        <v>0.49782457480325704</v>
      </c>
      <c r="N58" s="23">
        <f t="shared" si="48"/>
        <v>8.8056275921566222E-3</v>
      </c>
    </row>
    <row r="59" spans="1:14" x14ac:dyDescent="0.25">
      <c r="A59" s="22" t="s">
        <v>300</v>
      </c>
      <c r="B59" s="2">
        <v>1</v>
      </c>
      <c r="C59" s="23">
        <f>IFERROR(C7/$B59,0)</f>
        <v>8252.5273364968016</v>
      </c>
      <c r="D59" s="23">
        <f>IFERROR(D7/$B59,0)</f>
        <v>503274.5181715787</v>
      </c>
      <c r="E59" s="23">
        <f>IFERROR(E7/$B59,0)</f>
        <v>800.25725164619132</v>
      </c>
      <c r="F59" s="23">
        <f t="shared" si="31"/>
        <v>728.45936868944796</v>
      </c>
      <c r="G59" s="23">
        <f t="shared" ref="G59:M59" si="58">IFERROR(G7/$B59,0)</f>
        <v>800.25725164619132</v>
      </c>
      <c r="H59" s="23">
        <f t="shared" si="58"/>
        <v>1395.6867543591311</v>
      </c>
      <c r="I59" s="23">
        <f t="shared" si="58"/>
        <v>964.91923758162181</v>
      </c>
      <c r="J59" s="23">
        <f t="shared" si="58"/>
        <v>816.98736840534514</v>
      </c>
      <c r="K59" s="23">
        <f t="shared" si="58"/>
        <v>106.74621453064567</v>
      </c>
      <c r="L59" s="23">
        <f t="shared" si="58"/>
        <v>0.37023324694557574</v>
      </c>
      <c r="M59" s="23">
        <f t="shared" si="58"/>
        <v>9.0881928190827146E-2</v>
      </c>
      <c r="N59" s="23">
        <f t="shared" si="48"/>
        <v>7.2969863446396638E-2</v>
      </c>
    </row>
    <row r="60" spans="1:14" x14ac:dyDescent="0.25">
      <c r="A60" s="22" t="s">
        <v>301</v>
      </c>
      <c r="B60" s="2">
        <v>1.9000000000000001E-8</v>
      </c>
      <c r="C60" s="23">
        <f>IFERROR(C12/$B60,0)</f>
        <v>0</v>
      </c>
      <c r="D60" s="23">
        <f>IFERROR(D12/$B60,0)</f>
        <v>0</v>
      </c>
      <c r="E60" s="23">
        <f>IFERROR(E12/$B60,0)</f>
        <v>376244182.81825101</v>
      </c>
      <c r="F60" s="23">
        <f t="shared" si="31"/>
        <v>376244182.81825101</v>
      </c>
      <c r="G60" s="23">
        <f t="shared" ref="G60:M60" si="59">IFERROR(G12/$B60,0)</f>
        <v>376244182.81825101</v>
      </c>
      <c r="H60" s="23">
        <f t="shared" si="59"/>
        <v>1663181832.4041288</v>
      </c>
      <c r="I60" s="23">
        <f t="shared" si="59"/>
        <v>596174357.31587589</v>
      </c>
      <c r="J60" s="23">
        <f t="shared" si="59"/>
        <v>401980755.58432037</v>
      </c>
      <c r="K60" s="23">
        <f t="shared" si="59"/>
        <v>1323487152.9585526</v>
      </c>
      <c r="L60" s="23">
        <f t="shared" si="59"/>
        <v>0</v>
      </c>
      <c r="M60" s="23">
        <f t="shared" si="59"/>
        <v>221956.99993594666</v>
      </c>
      <c r="N60" s="23">
        <f t="shared" si="48"/>
        <v>221956.99993594666</v>
      </c>
    </row>
    <row r="61" spans="1:14" x14ac:dyDescent="0.25">
      <c r="A61" s="22" t="s">
        <v>302</v>
      </c>
      <c r="B61" s="2">
        <v>1</v>
      </c>
      <c r="C61" s="23">
        <f>IFERROR(C18/$B61,0)</f>
        <v>8.9345543890998425</v>
      </c>
      <c r="D61" s="23">
        <f>IFERROR(D18/$B61,0)</f>
        <v>15700.444370309931</v>
      </c>
      <c r="E61" s="23">
        <f>IFERROR(E18/$B61,0)</f>
        <v>77640.852560375512</v>
      </c>
      <c r="F61" s="23">
        <f t="shared" si="31"/>
        <v>8.9284460889625041</v>
      </c>
      <c r="G61" s="23">
        <f t="shared" ref="G61:M61" si="60">IFERROR(G18/$B61,0)</f>
        <v>77640.852560375512</v>
      </c>
      <c r="H61" s="23">
        <f t="shared" si="60"/>
        <v>400128.62582309567</v>
      </c>
      <c r="I61" s="23">
        <f t="shared" si="60"/>
        <v>139568.67543591314</v>
      </c>
      <c r="J61" s="23">
        <f t="shared" si="60"/>
        <v>88816.42982285381</v>
      </c>
      <c r="K61" s="23">
        <f t="shared" si="60"/>
        <v>406376.58677067928</v>
      </c>
      <c r="L61" s="23">
        <f t="shared" si="60"/>
        <v>1.1550011550011551E-2</v>
      </c>
      <c r="M61" s="23">
        <f t="shared" si="60"/>
        <v>52.691095445468328</v>
      </c>
      <c r="N61" s="23">
        <f t="shared" si="48"/>
        <v>1.1547480315276583E-2</v>
      </c>
    </row>
    <row r="62" spans="1:14" x14ac:dyDescent="0.25">
      <c r="A62" s="22" t="s">
        <v>303</v>
      </c>
      <c r="B62" s="2">
        <v>1.339E-6</v>
      </c>
      <c r="C62" s="23">
        <f>IFERROR(C27/$B62,0)</f>
        <v>0</v>
      </c>
      <c r="D62" s="23">
        <f>IFERROR(D27/$B62,0)</f>
        <v>0</v>
      </c>
      <c r="E62" s="23">
        <f>IFERROR(E27/$B62,0)</f>
        <v>256012139.99748227</v>
      </c>
      <c r="F62" s="23">
        <f t="shared" ref="F62" si="61">IFERROR(SUM(C62:E62),0)</f>
        <v>256012139.99748227</v>
      </c>
      <c r="G62" s="23">
        <f t="shared" ref="G62:M62" si="62">IFERROR(G27/$B62,0)</f>
        <v>256012139.99748227</v>
      </c>
      <c r="H62" s="23">
        <f t="shared" si="62"/>
        <v>431311093.00068438</v>
      </c>
      <c r="I62" s="23">
        <f t="shared" si="62"/>
        <v>309385695.68600333</v>
      </c>
      <c r="J62" s="23">
        <f t="shared" si="62"/>
        <v>262537187.04389486</v>
      </c>
      <c r="K62" s="23">
        <f t="shared" si="62"/>
        <v>45722250.655616365</v>
      </c>
      <c r="L62" s="23">
        <f t="shared" si="62"/>
        <v>0</v>
      </c>
      <c r="M62" s="23">
        <f t="shared" si="62"/>
        <v>44108.892634326912</v>
      </c>
      <c r="N62" s="23">
        <f t="shared" si="48"/>
        <v>44108.892634326912</v>
      </c>
    </row>
    <row r="63" spans="1:14" x14ac:dyDescent="0.25">
      <c r="A63" s="19" t="s">
        <v>23</v>
      </c>
      <c r="B63" s="19" t="s">
        <v>274</v>
      </c>
      <c r="C63" s="20">
        <f>1/SUM(1/C66,1/C68,1/C72,1/C73,1/C75)</f>
        <v>5.667347449696245</v>
      </c>
      <c r="D63" s="20">
        <f>1/SUM(1/D64,1/D65,1/D66,1/D68,1/D72,1/D73,1/D75)</f>
        <v>6752.0641023845374</v>
      </c>
      <c r="E63" s="20">
        <f>1/SUM(1/E64,1/E65,1/E66,1/E67,1/E68,1/E69,1/E70,1/E71,1/E72,1/E73,1/E74,1/E75,1/E76)</f>
        <v>0.4209439905702268</v>
      </c>
      <c r="F63" s="21">
        <f>1/SUM(1/F64,1/F65,1/F66,1/F67,1/F68,1/F69,1/F70,1/F71,1/F72,1/F73,1/F74,1/F75,1/F76)</f>
        <v>0.39181721804347586</v>
      </c>
      <c r="G63" s="20">
        <f t="shared" ref="G63:N63" si="63">1/SUM(1/G64,1/G65,1/G66,1/G67,1/G68,1/G69,1/G70,1/G71,1/G72,1/G73,1/G74,1/G75,1/G76)</f>
        <v>0.4209439905702268</v>
      </c>
      <c r="H63" s="20">
        <f t="shared" si="63"/>
        <v>2.287568900698572</v>
      </c>
      <c r="I63" s="20">
        <f t="shared" si="63"/>
        <v>0.79529904101008086</v>
      </c>
      <c r="J63" s="20">
        <f t="shared" si="63"/>
        <v>0.4972180468010225</v>
      </c>
      <c r="K63" s="20">
        <f t="shared" si="63"/>
        <v>2.2023947054089796</v>
      </c>
      <c r="L63" s="20">
        <f>1/SUM(1/L64,1/L65,1/L66,1/L68,1/L72,1/L73,1/L75)</f>
        <v>4.9671472048545776E-3</v>
      </c>
      <c r="M63" s="20">
        <f t="shared" si="63"/>
        <v>2.8403308911786548E-4</v>
      </c>
      <c r="N63" s="21">
        <f t="shared" si="63"/>
        <v>2.6866991527932106E-4</v>
      </c>
    </row>
    <row r="64" spans="1:14" x14ac:dyDescent="0.25">
      <c r="A64" s="22" t="s">
        <v>291</v>
      </c>
      <c r="B64" s="2">
        <v>1</v>
      </c>
      <c r="C64" s="23">
        <f>IFERROR(C25/$B50,0)</f>
        <v>0</v>
      </c>
      <c r="D64" s="23">
        <f>IFERROR(D25/$B50,0)</f>
        <v>41506701.483402565</v>
      </c>
      <c r="E64" s="23">
        <f>IFERROR(E25/$B50,0)</f>
        <v>2056.801532739772</v>
      </c>
      <c r="F64" s="23">
        <f t="shared" ref="F64:F76" si="64">IF(AND(C64&lt;&gt;0,D64&lt;&gt;0,E64&lt;&gt;0),1/((1/C64)+(1/D64)+(1/E64)),IF(AND(C64&lt;&gt;0,D64&lt;&gt;0,E64=0), 1/((1/C64)+(1/D64)),IF(AND(C64&lt;&gt;0,D64=0,E64&lt;&gt;0),1/((1/C64)+(1/E64)),IF(AND(C64=0,D64&lt;&gt;0,E64&lt;&gt;0),1/((1/D64)+(1/E64)),IF(AND(C64&lt;&gt;0,D64=0,E64=0),1/((1/C64)),IF(AND(C64=0,D64&lt;&gt;0,E64=0),1/((1/D64)),IF(AND(C64=0,D64=0,E64&lt;&gt;0),1/((1/E64)),IF(AND(C64=0,D64=0,E64=0),0))))))))</f>
        <v>2056.6996161149468</v>
      </c>
      <c r="G64" s="23">
        <f t="shared" ref="G64:M64" si="65">IFERROR(G25/$B50,0)</f>
        <v>2056.801532739772</v>
      </c>
      <c r="H64" s="23">
        <f t="shared" si="65"/>
        <v>9935.3972344209342</v>
      </c>
      <c r="I64" s="23">
        <f t="shared" si="65"/>
        <v>3484.0323140019918</v>
      </c>
      <c r="J64" s="23">
        <f t="shared" si="65"/>
        <v>2254.5709108878273</v>
      </c>
      <c r="K64" s="23">
        <f t="shared" si="65"/>
        <v>10072.021854907696</v>
      </c>
      <c r="L64" s="23">
        <f t="shared" si="65"/>
        <v>30.534351145038173</v>
      </c>
      <c r="M64" s="23">
        <f t="shared" si="65"/>
        <v>1.3553489868921043</v>
      </c>
      <c r="N64" s="23">
        <f t="shared" ref="N64:N76" si="66">IFERROR(IF(AND(L64&lt;&gt;0,M64&lt;&gt;0),1/((1/L64)+(1/M64)),IF(AND(L64&lt;&gt;0,M64=0),1/((1/L64)),IF(AND(L64=0,M64&lt;&gt;0),1/((1/M64)),IF(AND(L64=0,M64=0),0)))),0)</f>
        <v>1.2977450938272665</v>
      </c>
    </row>
    <row r="65" spans="1:14" x14ac:dyDescent="0.25">
      <c r="A65" s="22" t="s">
        <v>292</v>
      </c>
      <c r="B65" s="2">
        <v>1</v>
      </c>
      <c r="C65" s="23">
        <f>IFERROR(C21/$B51,0)</f>
        <v>0</v>
      </c>
      <c r="D65" s="23">
        <f>IFERROR(D21/$B51,0)</f>
        <v>35678332.639932655</v>
      </c>
      <c r="E65" s="23">
        <f>IFERROR(E21/$B51,0)</f>
        <v>527385008.39481348</v>
      </c>
      <c r="F65" s="23">
        <f t="shared" si="64"/>
        <v>33417586.242153704</v>
      </c>
      <c r="G65" s="23">
        <f t="shared" ref="G65:M65" si="67">IFERROR(G21/$B51,0)</f>
        <v>527385008.39481348</v>
      </c>
      <c r="H65" s="23">
        <f t="shared" si="67"/>
        <v>1122966354.0820596</v>
      </c>
      <c r="I65" s="23">
        <f t="shared" si="67"/>
        <v>600295378.21898115</v>
      </c>
      <c r="J65" s="23">
        <f t="shared" si="67"/>
        <v>527385008.39481348</v>
      </c>
      <c r="K65" s="23">
        <f t="shared" si="67"/>
        <v>626030431.08198214</v>
      </c>
      <c r="L65" s="23">
        <f t="shared" si="67"/>
        <v>26.246719160104991</v>
      </c>
      <c r="M65" s="23">
        <f t="shared" si="67"/>
        <v>8949.4417836768716</v>
      </c>
      <c r="N65" s="23">
        <f t="shared" si="66"/>
        <v>26.169968472238352</v>
      </c>
    </row>
    <row r="66" spans="1:14" x14ac:dyDescent="0.25">
      <c r="A66" s="22" t="s">
        <v>293</v>
      </c>
      <c r="B66" s="2">
        <v>0.99980000000000002</v>
      </c>
      <c r="C66" s="23">
        <f>IFERROR(C17/$B52,0)</f>
        <v>77791.175579078481</v>
      </c>
      <c r="D66" s="23">
        <f>IFERROR(D17/$B52,0)</f>
        <v>5835263.5058403686</v>
      </c>
      <c r="E66" s="23">
        <f>IFERROR(E17/$B52,0)</f>
        <v>3.4847292598539625</v>
      </c>
      <c r="F66" s="23">
        <f t="shared" si="64"/>
        <v>3.4845710842656157</v>
      </c>
      <c r="G66" s="23">
        <f t="shared" ref="G66:M66" si="68">IFERROR(G17/$B52,0)</f>
        <v>3.4847292598539625</v>
      </c>
      <c r="H66" s="23">
        <f t="shared" si="68"/>
        <v>15.63481861254478</v>
      </c>
      <c r="I66" s="23">
        <f t="shared" si="68"/>
        <v>5.5442619193421212</v>
      </c>
      <c r="J66" s="23">
        <f t="shared" si="68"/>
        <v>3.7284941047404083</v>
      </c>
      <c r="K66" s="23">
        <f t="shared" si="68"/>
        <v>15.421982050836764</v>
      </c>
      <c r="L66" s="23">
        <f t="shared" si="68"/>
        <v>4.2927040343691063</v>
      </c>
      <c r="M66" s="23">
        <f t="shared" si="68"/>
        <v>2.1128133260195649E-3</v>
      </c>
      <c r="N66" s="23">
        <f t="shared" si="66"/>
        <v>2.1117739382391521E-3</v>
      </c>
    </row>
    <row r="67" spans="1:14" x14ac:dyDescent="0.25">
      <c r="A67" s="22" t="s">
        <v>294</v>
      </c>
      <c r="B67" s="2">
        <v>2.0000000000000001E-4</v>
      </c>
      <c r="C67" s="23">
        <f>IFERROR(C5/$B53,0)</f>
        <v>0</v>
      </c>
      <c r="D67" s="23">
        <f>IFERROR(D5/$B53,0)</f>
        <v>0</v>
      </c>
      <c r="E67" s="23">
        <f>IFERROR(E5/$B53,0)</f>
        <v>437127842.52858698</v>
      </c>
      <c r="F67" s="23">
        <f t="shared" si="64"/>
        <v>437127842.52858692</v>
      </c>
      <c r="G67" s="23">
        <f t="shared" ref="G67:M67" si="69">IFERROR(G5/$B53,0)</f>
        <v>437127842.52858698</v>
      </c>
      <c r="H67" s="23">
        <f t="shared" si="69"/>
        <v>770793473.80780411</v>
      </c>
      <c r="I67" s="23">
        <f t="shared" si="69"/>
        <v>549637540.39459455</v>
      </c>
      <c r="J67" s="23">
        <f t="shared" si="69"/>
        <v>455468870.88642979</v>
      </c>
      <c r="K67" s="23">
        <f t="shared" si="69"/>
        <v>166524094.66780725</v>
      </c>
      <c r="L67" s="23">
        <f t="shared" si="69"/>
        <v>0</v>
      </c>
      <c r="M67" s="23">
        <f t="shared" si="69"/>
        <v>119630.2932307827</v>
      </c>
      <c r="N67" s="23">
        <f t="shared" si="66"/>
        <v>119630.2932307827</v>
      </c>
    </row>
    <row r="68" spans="1:14" x14ac:dyDescent="0.25">
      <c r="A68" s="22" t="s">
        <v>295</v>
      </c>
      <c r="B68" s="2">
        <v>0.99999979999999999</v>
      </c>
      <c r="C68" s="23">
        <f>IFERROR(C9/$B54,0)</f>
        <v>96525.115830119699</v>
      </c>
      <c r="D68" s="23">
        <f>IFERROR(D9/$B54,0)</f>
        <v>7428113.3631168455</v>
      </c>
      <c r="E68" s="23">
        <f>IFERROR(E9/$B54,0)</f>
        <v>0.47949983972887195</v>
      </c>
      <c r="F68" s="23">
        <f t="shared" si="64"/>
        <v>0.47949742681660196</v>
      </c>
      <c r="G68" s="23">
        <f t="shared" ref="G68:M68" si="70">IFERROR(G9/$B54,0)</f>
        <v>0.47949983972887195</v>
      </c>
      <c r="H68" s="23">
        <f t="shared" si="70"/>
        <v>2.6889383214153484</v>
      </c>
      <c r="I68" s="23">
        <f t="shared" si="70"/>
        <v>0.93045802233102515</v>
      </c>
      <c r="J68" s="23">
        <f t="shared" si="70"/>
        <v>0.57469466085151566</v>
      </c>
      <c r="K68" s="23">
        <f t="shared" si="70"/>
        <v>2.6385865347776334</v>
      </c>
      <c r="L68" s="23">
        <f t="shared" si="70"/>
        <v>5.4644819672133336</v>
      </c>
      <c r="M68" s="23">
        <f t="shared" si="70"/>
        <v>3.2978259019327482E-4</v>
      </c>
      <c r="N68" s="23">
        <f t="shared" si="66"/>
        <v>3.2976268894840602E-4</v>
      </c>
    </row>
    <row r="69" spans="1:14" x14ac:dyDescent="0.25">
      <c r="A69" s="22" t="s">
        <v>296</v>
      </c>
      <c r="B69" s="2">
        <v>1.9999999999999999E-7</v>
      </c>
      <c r="C69" s="23">
        <f>IFERROR(C24/$B55,0)</f>
        <v>0</v>
      </c>
      <c r="D69" s="23">
        <f>IFERROR(D24/$B55,0)</f>
        <v>0</v>
      </c>
      <c r="E69" s="23">
        <f>IFERROR(E24/$B55,0)</f>
        <v>5142003831.8494301</v>
      </c>
      <c r="F69" s="23">
        <f t="shared" si="64"/>
        <v>5142003831.8494301</v>
      </c>
      <c r="G69" s="23">
        <f t="shared" ref="G69:M69" si="71">IFERROR(G24/$B55,0)</f>
        <v>5142003831.8494301</v>
      </c>
      <c r="H69" s="23">
        <f t="shared" si="71"/>
        <v>25541979818.33704</v>
      </c>
      <c r="I69" s="23">
        <f t="shared" si="71"/>
        <v>8949441783.6768742</v>
      </c>
      <c r="J69" s="23">
        <f t="shared" si="71"/>
        <v>5746945459.1258354</v>
      </c>
      <c r="K69" s="23">
        <f t="shared" si="71"/>
        <v>25875636257.083313</v>
      </c>
      <c r="L69" s="23">
        <f t="shared" si="71"/>
        <v>0</v>
      </c>
      <c r="M69" s="23">
        <f t="shared" si="71"/>
        <v>3448167.2754755006</v>
      </c>
      <c r="N69" s="23">
        <f t="shared" si="66"/>
        <v>3448167.2754755002</v>
      </c>
    </row>
    <row r="70" spans="1:14" x14ac:dyDescent="0.25">
      <c r="A70" s="22" t="s">
        <v>297</v>
      </c>
      <c r="B70" s="2">
        <v>0.99979000004200003</v>
      </c>
      <c r="C70" s="23">
        <f>IFERROR(C20/$B56,0)</f>
        <v>0</v>
      </c>
      <c r="D70" s="23">
        <f>IFERROR(D20/$B56,0)</f>
        <v>0</v>
      </c>
      <c r="E70" s="23">
        <f>IFERROR(E20/$B56,0)</f>
        <v>9125.4717857475371</v>
      </c>
      <c r="F70" s="23">
        <f t="shared" si="64"/>
        <v>9125.4717857475371</v>
      </c>
      <c r="G70" s="23">
        <f t="shared" ref="G70:M70" si="72">IFERROR(G20/$B56,0)</f>
        <v>9125.4717857475371</v>
      </c>
      <c r="H70" s="23">
        <f t="shared" si="72"/>
        <v>46904.92497874234</v>
      </c>
      <c r="I70" s="23">
        <f t="shared" si="72"/>
        <v>16400.323419140677</v>
      </c>
      <c r="J70" s="23">
        <f t="shared" si="72"/>
        <v>10377.195791757154</v>
      </c>
      <c r="K70" s="23">
        <f t="shared" si="72"/>
        <v>47618.540298396147</v>
      </c>
      <c r="L70" s="23">
        <f t="shared" si="72"/>
        <v>0</v>
      </c>
      <c r="M70" s="23">
        <f t="shared" si="72"/>
        <v>6.1717006550976761</v>
      </c>
      <c r="N70" s="23">
        <f t="shared" si="66"/>
        <v>6.1717006550976761</v>
      </c>
    </row>
    <row r="71" spans="1:14" x14ac:dyDescent="0.25">
      <c r="A71" s="22" t="s">
        <v>298</v>
      </c>
      <c r="B71" s="2">
        <v>2.0999995799999999E-4</v>
      </c>
      <c r="C71" s="23">
        <f>IFERROR(C29/$B57,0)</f>
        <v>0</v>
      </c>
      <c r="D71" s="23">
        <f>IFERROR(D29/$B57,0)</f>
        <v>0</v>
      </c>
      <c r="E71" s="23">
        <f>IFERROR(E29/$B57,0)</f>
        <v>1243.3737492174057</v>
      </c>
      <c r="F71" s="23">
        <f t="shared" si="64"/>
        <v>1243.3737492174057</v>
      </c>
      <c r="G71" s="23">
        <f t="shared" ref="G71:M71" si="73">IFERROR(G29/$B57,0)</f>
        <v>1243.3737492174057</v>
      </c>
      <c r="H71" s="23">
        <f t="shared" si="73"/>
        <v>6808.229431690429</v>
      </c>
      <c r="I71" s="23">
        <f t="shared" si="73"/>
        <v>2370.5936874675808</v>
      </c>
      <c r="J71" s="23">
        <f t="shared" si="73"/>
        <v>1474.9664818985871</v>
      </c>
      <c r="K71" s="23">
        <f t="shared" si="73"/>
        <v>6758.2844144737364</v>
      </c>
      <c r="L71" s="23">
        <f t="shared" si="73"/>
        <v>0</v>
      </c>
      <c r="M71" s="23">
        <f t="shared" si="73"/>
        <v>0.84587092939184128</v>
      </c>
      <c r="N71" s="23">
        <f t="shared" si="66"/>
        <v>0.84587092939184116</v>
      </c>
    </row>
    <row r="72" spans="1:14" x14ac:dyDescent="0.25">
      <c r="A72" s="22" t="s">
        <v>299</v>
      </c>
      <c r="B72" s="2">
        <v>1</v>
      </c>
      <c r="C72" s="23">
        <f>IFERROR(C16/$B58,0)</f>
        <v>15.532774153463807</v>
      </c>
      <c r="D72" s="23">
        <f>IFERROR(D16/$B58,0)</f>
        <v>12185.419511285321</v>
      </c>
      <c r="E72" s="23">
        <f>IFERROR(E16/$B58,0)</f>
        <v>2093.5301315386969</v>
      </c>
      <c r="F72" s="23">
        <f t="shared" si="64"/>
        <v>15.3988943311952</v>
      </c>
      <c r="G72" s="23">
        <f t="shared" ref="G72:M72" si="74">IFERROR(G16/$B58,0)</f>
        <v>2093.5301315386969</v>
      </c>
      <c r="H72" s="23">
        <f t="shared" si="74"/>
        <v>3293.1934653417702</v>
      </c>
      <c r="I72" s="23">
        <f t="shared" si="74"/>
        <v>2131.5943157484917</v>
      </c>
      <c r="J72" s="23">
        <f t="shared" si="74"/>
        <v>2093.5301315386969</v>
      </c>
      <c r="K72" s="23">
        <f t="shared" si="74"/>
        <v>1726.6323179841768</v>
      </c>
      <c r="L72" s="23">
        <f t="shared" si="74"/>
        <v>8.9641880686656805E-3</v>
      </c>
      <c r="M72" s="23">
        <f t="shared" si="74"/>
        <v>0.49782457480325704</v>
      </c>
      <c r="N72" s="23">
        <f t="shared" si="66"/>
        <v>8.8056275921566222E-3</v>
      </c>
    </row>
    <row r="73" spans="1:14" x14ac:dyDescent="0.25">
      <c r="A73" s="22" t="s">
        <v>300</v>
      </c>
      <c r="B73" s="2">
        <v>1</v>
      </c>
      <c r="C73" s="23">
        <f>IFERROR(C7/$B59,0)</f>
        <v>8252.5273364968016</v>
      </c>
      <c r="D73" s="23">
        <f>IFERROR(D7/$B59,0)</f>
        <v>503274.5181715787</v>
      </c>
      <c r="E73" s="23">
        <f>IFERROR(E7/$B59,0)</f>
        <v>800.25725164619132</v>
      </c>
      <c r="F73" s="23">
        <f t="shared" si="64"/>
        <v>728.45936868944796</v>
      </c>
      <c r="G73" s="23">
        <f t="shared" ref="G73:M73" si="75">IFERROR(G7/$B59,0)</f>
        <v>800.25725164619132</v>
      </c>
      <c r="H73" s="23">
        <f t="shared" si="75"/>
        <v>1395.6867543591311</v>
      </c>
      <c r="I73" s="23">
        <f t="shared" si="75"/>
        <v>964.91923758162181</v>
      </c>
      <c r="J73" s="23">
        <f t="shared" si="75"/>
        <v>816.98736840534514</v>
      </c>
      <c r="K73" s="23">
        <f t="shared" si="75"/>
        <v>106.74621453064567</v>
      </c>
      <c r="L73" s="23">
        <f t="shared" si="75"/>
        <v>0.37023324694557574</v>
      </c>
      <c r="M73" s="23">
        <f t="shared" si="75"/>
        <v>9.0881928190827146E-2</v>
      </c>
      <c r="N73" s="23">
        <f t="shared" si="66"/>
        <v>7.2969863446396638E-2</v>
      </c>
    </row>
    <row r="74" spans="1:14" x14ac:dyDescent="0.25">
      <c r="A74" s="22" t="s">
        <v>301</v>
      </c>
      <c r="B74" s="2">
        <v>1.9000000000000001E-8</v>
      </c>
      <c r="C74" s="23">
        <f>IFERROR(C12/$B60,0)</f>
        <v>0</v>
      </c>
      <c r="D74" s="23">
        <f>IFERROR(D12/$B60,0)</f>
        <v>0</v>
      </c>
      <c r="E74" s="23">
        <f>IFERROR(E12/$B60,0)</f>
        <v>376244182.81825101</v>
      </c>
      <c r="F74" s="23">
        <f t="shared" si="64"/>
        <v>376244182.81825101</v>
      </c>
      <c r="G74" s="23">
        <f t="shared" ref="G74:M74" si="76">IFERROR(G12/$B60,0)</f>
        <v>376244182.81825101</v>
      </c>
      <c r="H74" s="23">
        <f t="shared" si="76"/>
        <v>1663181832.4041288</v>
      </c>
      <c r="I74" s="23">
        <f t="shared" si="76"/>
        <v>596174357.31587589</v>
      </c>
      <c r="J74" s="23">
        <f t="shared" si="76"/>
        <v>401980755.58432037</v>
      </c>
      <c r="K74" s="23">
        <f t="shared" si="76"/>
        <v>1323487152.9585526</v>
      </c>
      <c r="L74" s="23">
        <f t="shared" si="76"/>
        <v>0</v>
      </c>
      <c r="M74" s="23">
        <f t="shared" si="76"/>
        <v>221956.99993594666</v>
      </c>
      <c r="N74" s="23">
        <f t="shared" si="66"/>
        <v>221956.99993594666</v>
      </c>
    </row>
    <row r="75" spans="1:14" x14ac:dyDescent="0.25">
      <c r="A75" s="22" t="s">
        <v>302</v>
      </c>
      <c r="B75" s="2">
        <v>1</v>
      </c>
      <c r="C75" s="23">
        <f>IFERROR(C18/$B61,0)</f>
        <v>8.9345543890998425</v>
      </c>
      <c r="D75" s="23">
        <f>IFERROR(D18/$B61,0)</f>
        <v>15700.444370309931</v>
      </c>
      <c r="E75" s="23">
        <f>IFERROR(E18/$B61,0)</f>
        <v>77640.852560375512</v>
      </c>
      <c r="F75" s="23">
        <f t="shared" si="64"/>
        <v>8.9284460889625041</v>
      </c>
      <c r="G75" s="23">
        <f t="shared" ref="G75:M75" si="77">IFERROR(G18/$B61,0)</f>
        <v>77640.852560375512</v>
      </c>
      <c r="H75" s="23">
        <f t="shared" si="77"/>
        <v>400128.62582309567</v>
      </c>
      <c r="I75" s="23">
        <f t="shared" si="77"/>
        <v>139568.67543591314</v>
      </c>
      <c r="J75" s="23">
        <f t="shared" si="77"/>
        <v>88816.42982285381</v>
      </c>
      <c r="K75" s="23">
        <f t="shared" si="77"/>
        <v>406376.58677067928</v>
      </c>
      <c r="L75" s="23">
        <f t="shared" si="77"/>
        <v>1.1550011550011551E-2</v>
      </c>
      <c r="M75" s="23">
        <f t="shared" si="77"/>
        <v>52.691095445468328</v>
      </c>
      <c r="N75" s="23">
        <f t="shared" si="66"/>
        <v>1.1547480315276583E-2</v>
      </c>
    </row>
    <row r="76" spans="1:14" x14ac:dyDescent="0.25">
      <c r="A76" s="22" t="s">
        <v>303</v>
      </c>
      <c r="B76" s="2">
        <v>1.339E-6</v>
      </c>
      <c r="C76" s="23">
        <f>IFERROR(C27/$B62,0)</f>
        <v>0</v>
      </c>
      <c r="D76" s="23">
        <f>IFERROR(D27/$B62,0)</f>
        <v>0</v>
      </c>
      <c r="E76" s="23">
        <f>IFERROR(E27/$B62,0)</f>
        <v>256012139.99748227</v>
      </c>
      <c r="F76" s="23">
        <f t="shared" si="64"/>
        <v>256012139.99748224</v>
      </c>
      <c r="G76" s="23">
        <f t="shared" ref="G76:M76" si="78">IFERROR(G27/$B62,0)</f>
        <v>256012139.99748227</v>
      </c>
      <c r="H76" s="23">
        <f t="shared" si="78"/>
        <v>431311093.00068438</v>
      </c>
      <c r="I76" s="23">
        <f t="shared" si="78"/>
        <v>309385695.68600333</v>
      </c>
      <c r="J76" s="23">
        <f t="shared" si="78"/>
        <v>262537187.04389486</v>
      </c>
      <c r="K76" s="23">
        <f t="shared" si="78"/>
        <v>45722250.655616365</v>
      </c>
      <c r="L76" s="23">
        <f t="shared" si="78"/>
        <v>0</v>
      </c>
      <c r="M76" s="23">
        <f t="shared" si="78"/>
        <v>44108.892634326912</v>
      </c>
      <c r="N76" s="23">
        <f t="shared" si="66"/>
        <v>44108.892634326912</v>
      </c>
    </row>
  </sheetData>
  <sheetProtection algorithmName="SHA-512" hashValue="12I43y9dVuMhKq6PfbiyVWZGu6wDGXVV77GaF85xrbA71jcc0dfXZdaAzFLsjFv7N7RBEg7vfoK1WGR7A/Fsxw==" saltValue="SAX5L5dfc1iE8VeOUkCotQ==" spinCount="100000" sheet="1" objects="1" scenarios="1" formatColumns="0" formatRows="0" autoFilter="0"/>
  <autoFilter ref="A1:N76" xr:uid="{00000000-0009-0000-0000-00000B00000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9" tint="-0.499984740745262"/>
  </sheetPr>
  <dimension ref="A1:AU76"/>
  <sheetViews>
    <sheetView zoomScale="90" zoomScaleNormal="90" workbookViewId="0">
      <pane xSplit="2" ySplit="1" topLeftCell="C2" activePane="bottomRight" state="frozen"/>
      <selection activeCell="AA1390" sqref="AA1390"/>
      <selection pane="topRight" activeCell="AA1390" sqref="AA1390"/>
      <selection pane="bottomLeft" activeCell="AA1390" sqref="AA1390"/>
      <selection pane="bottomRight" activeCell="C2" sqref="C2"/>
    </sheetView>
  </sheetViews>
  <sheetFormatPr defaultColWidth="9.140625" defaultRowHeight="15" x14ac:dyDescent="0.25"/>
  <cols>
    <col min="1" max="1" width="15.42578125" style="3" customWidth="1"/>
    <col min="2" max="2" width="13.28515625" style="3" bestFit="1" customWidth="1"/>
    <col min="3" max="3" width="14.42578125" style="2" bestFit="1" customWidth="1"/>
    <col min="4" max="4" width="14.5703125" style="2" bestFit="1" customWidth="1"/>
    <col min="5" max="5" width="14.28515625" style="2" bestFit="1" customWidth="1"/>
    <col min="6" max="8" width="14.140625" style="2" bestFit="1" customWidth="1"/>
    <col min="9" max="9" width="14" style="2" bestFit="1" customWidth="1"/>
    <col min="10" max="11" width="14.5703125" style="2" bestFit="1" customWidth="1"/>
    <col min="12" max="12" width="14.42578125" style="2" bestFit="1" customWidth="1"/>
    <col min="13" max="13" width="14.28515625" style="2" bestFit="1" customWidth="1"/>
    <col min="14" max="14" width="18.28515625" style="2" bestFit="1" customWidth="1"/>
    <col min="15" max="15" width="18.42578125" style="2" bestFit="1" customWidth="1"/>
    <col min="16" max="16" width="18.140625" style="2" bestFit="1" customWidth="1"/>
    <col min="17" max="17" width="17.85546875" style="2" bestFit="1" customWidth="1"/>
    <col min="18" max="20" width="17.7109375" style="2" bestFit="1" customWidth="1"/>
    <col min="21" max="23" width="18.28515625" style="2" bestFit="1" customWidth="1"/>
    <col min="24" max="24" width="18.140625" style="2" bestFit="1" customWidth="1"/>
    <col min="25" max="25" width="13.5703125" style="2" bestFit="1" customWidth="1"/>
    <col min="26" max="27" width="15.42578125" style="2" bestFit="1" customWidth="1"/>
    <col min="28" max="28" width="16.42578125" style="2" bestFit="1" customWidth="1"/>
    <col min="29" max="29" width="13.85546875" style="2" bestFit="1" customWidth="1"/>
    <col min="30" max="30" width="13.140625" style="2" bestFit="1" customWidth="1"/>
    <col min="31" max="32" width="14.85546875" style="2" bestFit="1" customWidth="1"/>
    <col min="33" max="33" width="16" style="2" bestFit="1" customWidth="1"/>
    <col min="34" max="35" width="13.5703125" style="2" bestFit="1" customWidth="1"/>
    <col min="36" max="37" width="15.42578125" style="2" bestFit="1" customWidth="1"/>
    <col min="38" max="38" width="16.42578125" style="2" bestFit="1" customWidth="1"/>
    <col min="39" max="39" width="14.140625" style="2" bestFit="1" customWidth="1"/>
    <col min="40" max="40" width="13.85546875" style="2" bestFit="1" customWidth="1"/>
    <col min="41" max="41" width="14.140625" style="2" bestFit="1" customWidth="1"/>
    <col min="42" max="42" width="13.28515625" style="2" bestFit="1" customWidth="1"/>
    <col min="43" max="43" width="13.42578125" style="2" bestFit="1" customWidth="1"/>
    <col min="44" max="44" width="13.85546875" style="2" bestFit="1" customWidth="1"/>
    <col min="45" max="45" width="14" style="2" bestFit="1" customWidth="1"/>
    <col min="46" max="46" width="14.28515625" style="2" bestFit="1" customWidth="1"/>
    <col min="47" max="47" width="13.7109375" style="2" bestFit="1" customWidth="1"/>
    <col min="48" max="16384" width="9.140625" style="2"/>
  </cols>
  <sheetData>
    <row r="1" spans="1:47" x14ac:dyDescent="0.25">
      <c r="A1" s="57" t="s">
        <v>39</v>
      </c>
      <c r="B1" s="57" t="s">
        <v>260</v>
      </c>
      <c r="C1" s="58" t="s">
        <v>339</v>
      </c>
      <c r="D1" s="58" t="s">
        <v>340</v>
      </c>
      <c r="E1" s="58" t="s">
        <v>341</v>
      </c>
      <c r="F1" s="58" t="s">
        <v>342</v>
      </c>
      <c r="G1" s="59" t="s">
        <v>351</v>
      </c>
      <c r="H1" s="59" t="s">
        <v>352</v>
      </c>
      <c r="I1" s="59" t="s">
        <v>353</v>
      </c>
      <c r="J1" s="60" t="s">
        <v>380</v>
      </c>
      <c r="K1" s="60" t="s">
        <v>381</v>
      </c>
      <c r="L1" s="60" t="s">
        <v>382</v>
      </c>
      <c r="M1" s="60" t="s">
        <v>383</v>
      </c>
      <c r="N1" s="58" t="s">
        <v>354</v>
      </c>
      <c r="O1" s="58" t="s">
        <v>355</v>
      </c>
      <c r="P1" s="58" t="s">
        <v>356</v>
      </c>
      <c r="Q1" s="58" t="s">
        <v>357</v>
      </c>
      <c r="R1" s="59" t="s">
        <v>358</v>
      </c>
      <c r="S1" s="59" t="s">
        <v>359</v>
      </c>
      <c r="T1" s="59" t="s">
        <v>360</v>
      </c>
      <c r="U1" s="60" t="s">
        <v>384</v>
      </c>
      <c r="V1" s="60" t="s">
        <v>385</v>
      </c>
      <c r="W1" s="60" t="s">
        <v>386</v>
      </c>
      <c r="X1" s="60" t="s">
        <v>387</v>
      </c>
      <c r="Y1" s="58" t="s">
        <v>343</v>
      </c>
      <c r="Z1" s="61" t="s">
        <v>344</v>
      </c>
      <c r="AA1" s="61" t="s">
        <v>345</v>
      </c>
      <c r="AB1" s="61" t="s">
        <v>346</v>
      </c>
      <c r="AC1" s="61" t="s">
        <v>347</v>
      </c>
      <c r="AD1" s="62" t="s">
        <v>361</v>
      </c>
      <c r="AE1" s="62" t="s">
        <v>362</v>
      </c>
      <c r="AF1" s="62" t="s">
        <v>363</v>
      </c>
      <c r="AG1" s="62" t="s">
        <v>364</v>
      </c>
      <c r="AH1" s="62" t="s">
        <v>365</v>
      </c>
      <c r="AI1" s="63" t="s">
        <v>388</v>
      </c>
      <c r="AJ1" s="63" t="s">
        <v>389</v>
      </c>
      <c r="AK1" s="63" t="s">
        <v>390</v>
      </c>
      <c r="AL1" s="63" t="s">
        <v>391</v>
      </c>
      <c r="AM1" s="63" t="s">
        <v>392</v>
      </c>
      <c r="AN1" s="61" t="s">
        <v>348</v>
      </c>
      <c r="AO1" s="61" t="s">
        <v>349</v>
      </c>
      <c r="AP1" s="61" t="s">
        <v>350</v>
      </c>
      <c r="AQ1" s="62" t="s">
        <v>366</v>
      </c>
      <c r="AR1" s="62" t="s">
        <v>367</v>
      </c>
      <c r="AS1" s="63" t="s">
        <v>393</v>
      </c>
      <c r="AT1" s="63" t="s">
        <v>394</v>
      </c>
      <c r="AU1" s="63" t="s">
        <v>395</v>
      </c>
    </row>
    <row r="2" spans="1:47" x14ac:dyDescent="0.25">
      <c r="A2" s="64" t="s">
        <v>0</v>
      </c>
      <c r="B2" s="61" t="s">
        <v>274</v>
      </c>
      <c r="C2" s="58">
        <f>IFERROR((DL/(RadSpec!L2*EF_cw*ED_con*IRS_cw*(1/1000)))*1,".")</f>
        <v>84.870551191794718</v>
      </c>
      <c r="D2" s="58">
        <f>IFERROR(IF(A2="H-3",(DL/(RadSpec!K2*EF_cw*ED_con*ET_cw_o*(1/24)*IRA_cw*(1/17)*1000))*1,(DL/(RadSpec!K2*EF_cw*ED_con*ET_cw_o*(1/24)*IRA_cw*(1/PEFsc)*1000))*1),".")</f>
        <v>6.4129591032902695</v>
      </c>
      <c r="E2" s="58">
        <f>IFERROR((DL/(RadSpec!J2*EF_cw*(1/365)*ED_con*def_acf!D2*ET_cw_o*(1/24)*RadSpec!Y2))*1,".")</f>
        <v>890.32821079340135</v>
      </c>
      <c r="F2" s="58">
        <f t="shared" ref="F2" si="0">(IF(AND(ISNUMBER(C2),ISNUMBER(D2),ISNUMBER(E2)),1/((1/C2)+(1/D2)+(1/E2)),IF(AND(ISNUMBER(C2),ISNUMBER(D2),NOT(ISNUMBER(E2))), 1/((1/C2)+(1/D2)),IF(AND(ISNUMBER(C2),NOT(ISNUMBER(D2)),ISNUMBER(E2)),1/((1/C2)+(1/E2)),IF(AND(NOT(ISNUMBER(C2)),ISNUMBER(D2),ISNUMBER(E2)),1/((1/D2)+(1/E2)),IF(AND(ISNUMBER(C2),NOT(ISNUMBER(D2)),NOT(ISNUMBER(E2))),1/((1/C2)),IF(AND(NOT(ISNUMBER(C2)),NOT(ISNUMBER(D2)),ISNUMBER(E2)),1/((1/E2)),IF(AND(NOT(ISNUMBER(C2)),ISNUMBER(D2),NOT(ISNUMBER(E2))),1/((1/D2)),IF(AND(NOT(ISNUMBER(C2)),NOT(ISNUMBER(D2)),NOT(ISNUMBER(E2))),".")))))))))</f>
        <v>5.9227640899969973</v>
      </c>
      <c r="G2" s="65">
        <f t="shared" ref="G2:G30" si="1">C_*EF_cw*ED_con*IRS_cw*(1/1000)*1</f>
        <v>82.5</v>
      </c>
      <c r="H2" s="65">
        <f t="shared" ref="H2:H30" si="2">C_*EF_cw*ED_con*(ET_cw_i+ET_cw_o)*(1/24)*IRA_cw*(1/PEFsc)*1000*1</f>
        <v>4.5908925096199145</v>
      </c>
      <c r="I2" s="65">
        <f>C_*EF_cw*(1/365)*ED_con*(ET_cw_i+ET_cw_o)*(1/24)*RadSpec!X2*def_acf!D2*1</f>
        <v>2.1246458923512741E-2</v>
      </c>
      <c r="J2" s="58"/>
      <c r="K2" s="58"/>
      <c r="L2" s="58"/>
      <c r="M2" s="58"/>
      <c r="N2" s="58">
        <f>IFERROR((DL/(RadSpec!L2*EF_cw*ED_con*IRS_cw*(1/1000)))*1,".")</f>
        <v>84.870551191794718</v>
      </c>
      <c r="O2" s="58">
        <f>IFERROR(IF(A2="H-3",(DL/(RadSpec!K2*EF_cw*ED_con*ET_cw_o*(1/24)*IRA_cw*(1/17)*1000))*1,(DL/(RadSpec!K2*EF_cw*ED_con*ET_cw_o*(1/24)*IRA_cw*(1/PEF__sc)*1000))*1),".")</f>
        <v>290.99470767782321</v>
      </c>
      <c r="P2" s="58">
        <f>IFERROR((DL/(RadSpec!J2*EF_cw*(1/365)*ED_con*def_acf!D2*ET_cw_o*(1/24)*RadSpec!Y2))*1,".")</f>
        <v>890.32821079340135</v>
      </c>
      <c r="Q2" s="58">
        <f t="shared" ref="Q2" si="3">(IF(AND(ISNUMBER(N2),ISNUMBER(O2),ISNUMBER(P2)),1/((1/N2)+(1/O2)+(1/P2)),IF(AND(ISNUMBER(N2),ISNUMBER(O2),NOT(ISNUMBER(P2))), 1/((1/N2)+(1/O2)),IF(AND(ISNUMBER(N2),NOT(ISNUMBER(O2)),ISNUMBER(P2)),1/((1/N2)+(1/P2)),IF(AND(NOT(ISNUMBER(N2)),ISNUMBER(O2),ISNUMBER(P2)),1/((1/O2)+(1/P2)),IF(AND(ISNUMBER(N2),NOT(ISNUMBER(O2)),NOT(ISNUMBER(P2))),1/((1/N2)),IF(AND(NOT(ISNUMBER(N2)),NOT(ISNUMBER(O2)),ISNUMBER(P2)),1/((1/P2)),IF(AND(NOT(ISNUMBER(N2)),ISNUMBER(O2),NOT(ISNUMBER(P2))),1/((1/O2)),IF(AND(NOT(ISNUMBER(N2)),NOT(ISNUMBER(O2)),NOT(ISNUMBER(P2))),".")))))))))</f>
        <v>61.190822661785376</v>
      </c>
      <c r="R2" s="65">
        <f t="shared" ref="R2:R30" si="4">C_*EF_cw*ED_con*IRS_cw*(1/1000)*1</f>
        <v>82.5</v>
      </c>
      <c r="S2" s="65">
        <f t="shared" ref="S2:S30" si="5">C_*EF_cw*ED_con*(ET_cw_i+ET_cw_o)*(1/24)*IRA_cw*(1/PEF__sc)*1000*1</f>
        <v>0.1011743689317889</v>
      </c>
      <c r="T2" s="65">
        <f>C_*EF_cw*(1/365)*ED_con*(ET_cw_i+ET_cw_o)*(1/24)*RadSpec!X2*def_acf!D2*1</f>
        <v>2.1246458923512741E-2</v>
      </c>
      <c r="U2" s="58"/>
      <c r="V2" s="58"/>
      <c r="W2" s="58"/>
      <c r="X2" s="58"/>
      <c r="Y2" s="58">
        <f>IFERROR((DL/(RadSpec!J2*EF_cw*(1/365)*ED_con*def_acf!D2*ET_cw_o*(1/24)*RadSpec!Y2))*1,".")</f>
        <v>890.32821079340135</v>
      </c>
      <c r="Z2" s="58">
        <f>IFERROR((DL/(RadSpec!P2*EF_cw*(1/365)*ED_con*def_acf!E2*ET_cw_o*(1/24)*RadSpec!U2))*1,".")</f>
        <v>3108.3855080981684</v>
      </c>
      <c r="AA2" s="58">
        <f>IFERROR((DL/(RadSpec!Q2*EF_cw*(1/365)*ED_con*def_acf!F2*ET_cw_o*(1/24)*RadSpec!AA2))*1,".")</f>
        <v>1267.1710128955904</v>
      </c>
      <c r="AB2" s="58">
        <f>IFERROR((DL/(RadSpec!R2*EF_cw*(1/365)*ED_con*def_acf!G2*ET_cw_o*(1/24)*RadSpec!AB2))*1,".")</f>
        <v>884.43773473946703</v>
      </c>
      <c r="AC2" s="58">
        <f>IFERROR((DL/(RadSpec!N2*EF_cw*(1/365)*ED_con*def_acf!C2*ET_cw_o*(1/24)*RadSpec!X2))*1,".")</f>
        <v>2963.0112429717442</v>
      </c>
      <c r="AD2" s="65">
        <f>C_*EF_cw*(1/365)*ED_con*(ET_cw_i+ET_cw_o)*(1/24)*RadSpec!X2*def_acf!D2*1</f>
        <v>2.1246458923512741E-2</v>
      </c>
      <c r="AE2" s="65">
        <f>C_*EF_cw*(1/365)*ED_con*(ET_cw_i+ET_cw_o)*(1/24)*RadSpec!Y2*def_acf!E2*1</f>
        <v>2.2051453391246253E-2</v>
      </c>
      <c r="AF2" s="65">
        <f>C_*EF_cw*(1/365)*ED_con*(ET_cw_i+ET_cw_o)*(1/24)*RadSpec!Z2*def_acf!F2*1</f>
        <v>2.0708933380166255E-2</v>
      </c>
      <c r="AG2" s="65">
        <f>C_*EF_cw*(1/365)*ED_con*(ET_cw_i+ET_cw_o)*(1/24)*RadSpec!AA2*def_acf!G2*1</f>
        <v>2.2010158534708332E-2</v>
      </c>
      <c r="AH2" s="65">
        <f>C_*EF_cw*(1/365)*ED_con*(ET_cw_i+ET_cw_o)*(1/24)*RadSpec!X2*def_acf!C2*1</f>
        <v>2.1871484349149633E-2</v>
      </c>
      <c r="AI2" s="58"/>
      <c r="AJ2" s="58"/>
      <c r="AK2" s="58"/>
      <c r="AL2" s="58"/>
      <c r="AM2" s="58"/>
      <c r="AN2" s="58">
        <f>IFERROR(DL/(RadSpec!K2*EF_cw*ED_con*ET_cw_o*(1/24)*IRA_cw),".")</f>
        <v>5.8882411823588301E-3</v>
      </c>
      <c r="AO2" s="58">
        <f>IFERROR(DL/(RadSpec!M2*EF_cw*(1/365)*ED_con*ET_cw_o*(1/24)*GSF_a),".")</f>
        <v>4.1426744652355844E-2</v>
      </c>
      <c r="AP2" s="58">
        <f t="shared" ref="AP2" si="6">IFERROR(IF(AND(ISNUMBER(AN2),ISNUMBER(AO2)),1/((1/AN2)+(1/AO2)),IF(AND(ISNUMBER(AN2),NOT(ISNUMBER(AO2))),1/((1/AN2)),IF(AND(NOT(ISNUMBER(AN2)),ISNUMBER(AO2)),1/((1/AO2)),IF(AND(NOT(ISNUMBER(AN2)),NOT(ISNUMBER(AO2))),".")))),".")</f>
        <v>5.1554631077178701E-3</v>
      </c>
      <c r="AQ2" s="65">
        <f t="shared" ref="AQ2:AQ30" si="7">C_*EF_cw*ED_con*(ET_cw_i+ET_cw_o)*(1/24)*IRA_cw*1</f>
        <v>5000</v>
      </c>
      <c r="AR2" s="65">
        <f t="shared" ref="AR2:AR30" si="8">C_*EF_cw*(1/365)*ED_con*(ET_cw_i+ET_cw_o)*(1/24)*GSF_a*1</f>
        <v>0.22831050228310501</v>
      </c>
      <c r="AS2" s="58"/>
      <c r="AT2" s="58"/>
      <c r="AU2" s="58"/>
    </row>
    <row r="3" spans="1:47" x14ac:dyDescent="0.25">
      <c r="A3" s="66" t="s">
        <v>1</v>
      </c>
      <c r="B3" s="61" t="s">
        <v>261</v>
      </c>
      <c r="C3" s="58">
        <f>IFERROR((DL/(RadSpec!L3*EF_cw*ED_con*IRS_cw*(1/1000)))*1,".")</f>
        <v>16.058839588251352</v>
      </c>
      <c r="D3" s="58">
        <f>IFERROR(IF(A3="H-3",(DL/(RadSpec!K3*EF_cw*ED_con*ET_cw_o*(1/24)*IRA_cw*(1/17)*1000))*1,(DL/(RadSpec!K3*EF_cw*ED_con*ET_cw_o*(1/24)*IRA_cw*(1/PEFsc)*1000))*1),".")</f>
        <v>0.60011176929872245</v>
      </c>
      <c r="E3" s="58">
        <f>IFERROR((DL/(RadSpec!J3*EF_cw*(1/365)*ED_con*def_acf!D3*ET_cw_o*(1/24)*RadSpec!Y3))*1,".")</f>
        <v>1094.1061993971048</v>
      </c>
      <c r="F3" s="58">
        <f>(IF(AND(ISNUMBER(C3),ISNUMBER(D3),ISNUMBER(E3)),1/((1/C3)+(1/D3)+(1/E3)),IF(AND(ISNUMBER(C3),ISNUMBER(D3),NOT(ISNUMBER(E3))), 1/((1/C3)+(1/D3)),IF(AND(ISNUMBER(C3),NOT(ISNUMBER(D3)),ISNUMBER(E3)),1/((1/C3)+(1/E3)),IF(AND(NOT(ISNUMBER(C3)),ISNUMBER(D3),ISNUMBER(E3)),1/((1/D3)+(1/E3)),IF(AND(ISNUMBER(C3),NOT(ISNUMBER(D3)),NOT(ISNUMBER(E3))),1/((1/C3)),IF(AND(NOT(ISNUMBER(C3)),NOT(ISNUMBER(D3)),ISNUMBER(E3)),1/((1/E3)),IF(AND(NOT(ISNUMBER(C3)),ISNUMBER(D3),NOT(ISNUMBER(E3))),1/((1/D3)),IF(AND(NOT(ISNUMBER(C3)),NOT(ISNUMBER(D3)),NOT(ISNUMBER(E3))),".")))))))))</f>
        <v>0.57818800474801102</v>
      </c>
      <c r="G3" s="65">
        <f t="shared" si="1"/>
        <v>82.5</v>
      </c>
      <c r="H3" s="65">
        <f t="shared" si="2"/>
        <v>4.5908925096199145</v>
      </c>
      <c r="I3" s="65">
        <f>C_*EF_cw*(1/365)*ED_con*(ET_cw_i+ET_cw_o)*(1/24)*RadSpec!X3*def_acf!D3*1</f>
        <v>2.4587284861257535E-2</v>
      </c>
      <c r="J3" s="58"/>
      <c r="K3" s="58"/>
      <c r="L3" s="58"/>
      <c r="M3" s="58"/>
      <c r="N3" s="58">
        <f>IFERROR((DL/(RadSpec!L3*EF_cw*ED_con*IRS_cw*(1/1000)))*1,".")</f>
        <v>16.058839588251352</v>
      </c>
      <c r="O3" s="58">
        <f>IFERROR(IF(A3="H-3",(DL/(RadSpec!K3*EF_cw*ED_con*ET_cw_o*(1/24)*IRA_cw*(1/17)*1000))*1,(DL/(RadSpec!K3*EF_cw*ED_con*ET_cw_o*(1/24)*IRA_cw*(1/PEF__sc)*1000))*1),".")</f>
        <v>27.230697415722901</v>
      </c>
      <c r="P3" s="58">
        <f>IFERROR((DL/(RadSpec!J3*EF_cw*(1/365)*ED_con*def_acf!D3*ET_cw_o*(1/24)*RadSpec!Y3))*1,".")</f>
        <v>1094.1061993971048</v>
      </c>
      <c r="Q3" s="58">
        <f>(IF(AND(ISNUMBER(N3),ISNUMBER(O3),ISNUMBER(P3)),1/((1/N3)+(1/O3)+(1/P3)),IF(AND(ISNUMBER(N3),ISNUMBER(O3),NOT(ISNUMBER(P3))), 1/((1/N3)+(1/O3)),IF(AND(ISNUMBER(N3),NOT(ISNUMBER(O3)),ISNUMBER(P3)),1/((1/N3)+(1/P3)),IF(AND(NOT(ISNUMBER(N3)),ISNUMBER(O3),ISNUMBER(P3)),1/((1/O3)+(1/P3)),IF(AND(ISNUMBER(N3),NOT(ISNUMBER(O3)),NOT(ISNUMBER(P3))),1/((1/N3)),IF(AND(NOT(ISNUMBER(N3)),NOT(ISNUMBER(O3)),ISNUMBER(P3)),1/((1/P3)),IF(AND(NOT(ISNUMBER(N3)),ISNUMBER(O3),NOT(ISNUMBER(P3))),1/((1/O3)),IF(AND(NOT(ISNUMBER(N3)),NOT(ISNUMBER(O3)),NOT(ISNUMBER(P3))),".")))))))))</f>
        <v>10.00918355114549</v>
      </c>
      <c r="R3" s="65">
        <f t="shared" si="4"/>
        <v>82.5</v>
      </c>
      <c r="S3" s="65">
        <f t="shared" si="5"/>
        <v>0.1011743689317889</v>
      </c>
      <c r="T3" s="65">
        <f>C_*EF_cw*(1/365)*ED_con*(ET_cw_i+ET_cw_o)*(1/24)*RadSpec!X3*def_acf!D3*1</f>
        <v>2.4587284861257535E-2</v>
      </c>
      <c r="U3" s="58"/>
      <c r="V3" s="58"/>
      <c r="W3" s="58"/>
      <c r="X3" s="58"/>
      <c r="Y3" s="58">
        <f>IFERROR((DL/(RadSpec!J3*EF_cw*(1/365)*ED_con*def_acf!D3*ET_cw_o*(1/24)*RadSpec!Y3))*1,".")</f>
        <v>1094.1061993971048</v>
      </c>
      <c r="Z3" s="58">
        <f>IFERROR((DL/(RadSpec!P3*EF_cw*(1/365)*ED_con*def_acf!E3*ET_cw_o*(1/24)*RadSpec!U3))*1,".")</f>
        <v>2530.2336355891211</v>
      </c>
      <c r="AA3" s="58">
        <f>IFERROR((DL/(RadSpec!Q3*EF_cw*(1/365)*ED_con*def_acf!F3*ET_cw_o*(1/24)*RadSpec!AA3))*1,".")</f>
        <v>1333.7922830394555</v>
      </c>
      <c r="AB3" s="58">
        <f>IFERROR((DL/(RadSpec!R3*EF_cw*(1/365)*ED_con*def_acf!G3*ET_cw_o*(1/24)*RadSpec!AB3))*1,".")</f>
        <v>1215.6515776000406</v>
      </c>
      <c r="AC3" s="58">
        <f>IFERROR((DL/(RadSpec!N3*EF_cw*(1/365)*ED_con*def_acf!C3*ET_cw_o*(1/24)*RadSpec!X3))*1,".")</f>
        <v>2036.4570593385954</v>
      </c>
      <c r="AD3" s="65">
        <f>C_*EF_cw*(1/365)*ED_con*(ET_cw_i+ET_cw_o)*(1/24)*RadSpec!X3*def_acf!D3*1</f>
        <v>2.4587284861257535E-2</v>
      </c>
      <c r="AE3" s="65">
        <f>C_*EF_cw*(1/365)*ED_con*(ET_cw_i+ET_cw_o)*(1/24)*RadSpec!Y3*def_acf!E3*1</f>
        <v>2.1589193939741302E-2</v>
      </c>
      <c r="AF3" s="65">
        <f>C_*EF_cw*(1/365)*ED_con*(ET_cw_i+ET_cw_o)*(1/24)*RadSpec!Z3*def_acf!F3*1</f>
        <v>2.1695177082623401E-2</v>
      </c>
      <c r="AG3" s="65">
        <f>C_*EF_cw*(1/365)*ED_con*(ET_cw_i+ET_cw_o)*(1/24)*RadSpec!AA3*def_acf!G3*1</f>
        <v>2.2128956428578858E-2</v>
      </c>
      <c r="AH3" s="65">
        <f>C_*EF_cw*(1/365)*ED_con*(ET_cw_i+ET_cw_o)*(1/24)*RadSpec!X3*def_acf!C3*1</f>
        <v>1.9268758703325891E-2</v>
      </c>
      <c r="AI3" s="58"/>
      <c r="AJ3" s="58"/>
      <c r="AK3" s="58"/>
      <c r="AL3" s="58"/>
      <c r="AM3" s="58"/>
      <c r="AN3" s="58">
        <f>IFERROR(DL/(RadSpec!K3*EF_cw*ED_con*ET_cw_o*(1/24)*IRA_cw),".")</f>
        <v>5.510097253216519E-4</v>
      </c>
      <c r="AO3" s="58">
        <f>IFERROR(DL/(RadSpec!M3*EF_cw*(1/365)*ED_con*ET_cw_o*(1/24)*GSF_a),".")</f>
        <v>3.4892168858978286E-2</v>
      </c>
      <c r="AP3" s="58">
        <f>IFERROR(IF(AND(ISNUMBER(AN3),ISNUMBER(AO3)),1/((1/AN3)+(1/AO3)),IF(AND(ISNUMBER(AN3),NOT(ISNUMBER(AO3))),1/((1/AN3)),IF(AND(NOT(ISNUMBER(AN3)),ISNUMBER(AO3)),1/((1/AO3)),IF(AND(NOT(ISNUMBER(AN3)),NOT(ISNUMBER(AO3))),".")))),".")</f>
        <v>5.4244357156439454E-4</v>
      </c>
      <c r="AQ3" s="65">
        <f t="shared" si="7"/>
        <v>5000</v>
      </c>
      <c r="AR3" s="65">
        <f t="shared" si="8"/>
        <v>0.22831050228310501</v>
      </c>
      <c r="AS3" s="61"/>
      <c r="AT3" s="61"/>
      <c r="AU3" s="61"/>
    </row>
    <row r="4" spans="1:47" x14ac:dyDescent="0.25">
      <c r="A4" s="64" t="s">
        <v>2</v>
      </c>
      <c r="B4" s="61" t="s">
        <v>274</v>
      </c>
      <c r="C4" s="58" t="str">
        <f>IFERROR((DL/(RadSpec!L4*EF_cw*ED_con*IRS_cw*(1/1000)))*1,".")</f>
        <v>.</v>
      </c>
      <c r="D4" s="58" t="str">
        <f>IFERROR(IF(A4="H-3",(DL/(RadSpec!K4*EF_cw*ED_con*ET_cw_o*(1/24)*IRA_cw*(1/17)*1000))*1,(DL/(RadSpec!K4*EF_cw*ED_con*ET_cw_o*(1/24)*IRA_cw*(1/PEFsc)*1000))*1),".")</f>
        <v>.</v>
      </c>
      <c r="E4" s="58">
        <f>IFERROR((DL/(RadSpec!J4*EF_cw*(1/365)*ED_con*def_acf!D4*ET_cw_o*(1/24)*RadSpec!Y4))*1,".")</f>
        <v>48667.178229951045</v>
      </c>
      <c r="F4" s="58">
        <f t="shared" ref="F4:F5" si="9">(IF(AND(ISNUMBER(C4),ISNUMBER(D4),ISNUMBER(E4)),1/((1/C4)+(1/D4)+(1/E4)),IF(AND(ISNUMBER(C4),ISNUMBER(D4),NOT(ISNUMBER(E4))), 1/((1/C4)+(1/D4)),IF(AND(ISNUMBER(C4),NOT(ISNUMBER(D4)),ISNUMBER(E4)),1/((1/C4)+(1/E4)),IF(AND(NOT(ISNUMBER(C4)),ISNUMBER(D4),ISNUMBER(E4)),1/((1/D4)+(1/E4)),IF(AND(ISNUMBER(C4),NOT(ISNUMBER(D4)),NOT(ISNUMBER(E4))),1/((1/C4)),IF(AND(NOT(ISNUMBER(C4)),NOT(ISNUMBER(D4)),ISNUMBER(E4)),1/((1/E4)),IF(AND(NOT(ISNUMBER(C4)),ISNUMBER(D4),NOT(ISNUMBER(E4))),1/((1/D4)),IF(AND(NOT(ISNUMBER(C4)),NOT(ISNUMBER(D4)),NOT(ISNUMBER(E4))),".")))))))))</f>
        <v>48667.178229951045</v>
      </c>
      <c r="G4" s="65">
        <f t="shared" si="1"/>
        <v>82.5</v>
      </c>
      <c r="H4" s="65">
        <f t="shared" si="2"/>
        <v>4.5908925096199145</v>
      </c>
      <c r="I4" s="65">
        <f>C_*EF_cw*(1/365)*ED_con*(ET_cw_i+ET_cw_o)*(1/24)*RadSpec!X4*def_acf!D4*1</f>
        <v>1.732260636370226E-2</v>
      </c>
      <c r="J4" s="58"/>
      <c r="K4" s="58"/>
      <c r="L4" s="58"/>
      <c r="M4" s="58"/>
      <c r="N4" s="58" t="str">
        <f>IFERROR((DL/(RadSpec!L4*EF_cw*ED_con*IRS_cw*(1/1000)))*1,".")</f>
        <v>.</v>
      </c>
      <c r="O4" s="58" t="str">
        <f>IFERROR(IF(A4="H-3",(DL/(RadSpec!K4*EF_cw*ED_con*ET_cw_o*(1/24)*IRA_cw*(1/17)*1000))*1,(DL/(RadSpec!K4*EF_cw*ED_con*ET_cw_o*(1/24)*IRA_cw*(1/PEF__sc)*1000))*1),".")</f>
        <v>.</v>
      </c>
      <c r="P4" s="58">
        <f>IFERROR((DL/(RadSpec!J4*EF_cw*(1/365)*ED_con*def_acf!D4*ET_cw_o*(1/24)*RadSpec!Y4))*1,".")</f>
        <v>48667.178229951045</v>
      </c>
      <c r="Q4" s="58">
        <f t="shared" ref="Q4:Q5" si="10">(IF(AND(ISNUMBER(N4),ISNUMBER(O4),ISNUMBER(P4)),1/((1/N4)+(1/O4)+(1/P4)),IF(AND(ISNUMBER(N4),ISNUMBER(O4),NOT(ISNUMBER(P4))), 1/((1/N4)+(1/O4)),IF(AND(ISNUMBER(N4),NOT(ISNUMBER(O4)),ISNUMBER(P4)),1/((1/N4)+(1/P4)),IF(AND(NOT(ISNUMBER(N4)),ISNUMBER(O4),ISNUMBER(P4)),1/((1/O4)+(1/P4)),IF(AND(ISNUMBER(N4),NOT(ISNUMBER(O4)),NOT(ISNUMBER(P4))),1/((1/N4)),IF(AND(NOT(ISNUMBER(N4)),NOT(ISNUMBER(O4)),ISNUMBER(P4)),1/((1/P4)),IF(AND(NOT(ISNUMBER(N4)),ISNUMBER(O4),NOT(ISNUMBER(P4))),1/((1/O4)),IF(AND(NOT(ISNUMBER(N4)),NOT(ISNUMBER(O4)),NOT(ISNUMBER(P4))),".")))))))))</f>
        <v>48667.178229951045</v>
      </c>
      <c r="R4" s="65">
        <f t="shared" si="4"/>
        <v>82.5</v>
      </c>
      <c r="S4" s="65">
        <f t="shared" si="5"/>
        <v>0.1011743689317889</v>
      </c>
      <c r="T4" s="65">
        <f>C_*EF_cw*(1/365)*ED_con*(ET_cw_i+ET_cw_o)*(1/24)*RadSpec!X4*def_acf!D4*1</f>
        <v>1.732260636370226E-2</v>
      </c>
      <c r="U4" s="58"/>
      <c r="V4" s="58"/>
      <c r="W4" s="58"/>
      <c r="X4" s="58"/>
      <c r="Y4" s="58">
        <f>IFERROR((DL/(RadSpec!J4*EF_cw*(1/365)*ED_con*def_acf!D4*ET_cw_o*(1/24)*RadSpec!Y4))*1,".")</f>
        <v>48667.178229951045</v>
      </c>
      <c r="Z4" s="58">
        <f>IFERROR((DL/(RadSpec!P4*EF_cw*(1/365)*ED_con*def_acf!E4*ET_cw_o*(1/24)*RadSpec!U4))*1,".")</f>
        <v>321051.84302317753</v>
      </c>
      <c r="AA4" s="58">
        <f>IFERROR((DL/(RadSpec!Q4*EF_cw*(1/365)*ED_con*def_acf!F4*ET_cw_o*(1/24)*RadSpec!AA4))*1,".")</f>
        <v>82022.635750583286</v>
      </c>
      <c r="AB4" s="58">
        <f>IFERROR((DL/(RadSpec!R4*EF_cw*(1/365)*ED_con*def_acf!G4*ET_cw_o*(1/24)*RadSpec!AB4))*1,".")</f>
        <v>47109.69334683707</v>
      </c>
      <c r="AC4" s="58">
        <f>IFERROR((DL/(RadSpec!N4*EF_cw*(1/365)*ED_con*def_acf!C4*ET_cw_o*(1/24)*RadSpec!X4))*1,".")</f>
        <v>392881.96933321177</v>
      </c>
      <c r="AD4" s="65">
        <f>C_*EF_cw*(1/365)*ED_con*(ET_cw_i+ET_cw_o)*(1/24)*RadSpec!X4*def_acf!D4*1</f>
        <v>1.732260636370226E-2</v>
      </c>
      <c r="AE4" s="65">
        <f>C_*EF_cw*(1/365)*ED_con*(ET_cw_i+ET_cw_o)*(1/24)*RadSpec!Y4*def_acf!E4*1</f>
        <v>1.157938432632016E-2</v>
      </c>
      <c r="AF4" s="65">
        <f>C_*EF_cw*(1/365)*ED_con*(ET_cw_i+ET_cw_o)*(1/24)*RadSpec!Z4*def_acf!F4*1</f>
        <v>1.6235413495687464E-2</v>
      </c>
      <c r="AG4" s="65">
        <f>C_*EF_cw*(1/365)*ED_con*(ET_cw_i+ET_cw_o)*(1/24)*RadSpec!AA4*def_acf!G4*1</f>
        <v>1.9130503736891142E-2</v>
      </c>
      <c r="AH4" s="65">
        <f>C_*EF_cw*(1/365)*ED_con*(ET_cw_i+ET_cw_o)*(1/24)*RadSpec!X4*def_acf!C4*1</f>
        <v>9.5917429953257059E-3</v>
      </c>
      <c r="AI4" s="58"/>
      <c r="AJ4" s="58"/>
      <c r="AK4" s="58"/>
      <c r="AL4" s="58"/>
      <c r="AM4" s="58"/>
      <c r="AN4" s="58" t="str">
        <f>IFERROR(DL/(RadSpec!K4*EF_cw*ED_con*ET_cw_o*(1/24)*IRA_cw),".")</f>
        <v>.</v>
      </c>
      <c r="AO4" s="58">
        <f>IFERROR(DL/(RadSpec!M4*EF_cw*(1/365)*ED_con*ET_cw_o*(1/24)*GSF_a),".")</f>
        <v>2.212031837097491</v>
      </c>
      <c r="AP4" s="58">
        <f t="shared" ref="AP4:AP5" si="11">IFERROR(IF(AND(ISNUMBER(AN4),ISNUMBER(AO4)),1/((1/AN4)+(1/AO4)),IF(AND(ISNUMBER(AN4),NOT(ISNUMBER(AO4))),1/((1/AN4)),IF(AND(NOT(ISNUMBER(AN4)),ISNUMBER(AO4)),1/((1/AO4)),IF(AND(NOT(ISNUMBER(AN4)),NOT(ISNUMBER(AO4))),".")))),".")</f>
        <v>2.212031837097491</v>
      </c>
      <c r="AQ4" s="65">
        <f t="shared" si="7"/>
        <v>5000</v>
      </c>
      <c r="AR4" s="65">
        <f t="shared" si="8"/>
        <v>0.22831050228310501</v>
      </c>
      <c r="AS4" s="61"/>
      <c r="AT4" s="61"/>
      <c r="AU4" s="61"/>
    </row>
    <row r="5" spans="1:47" x14ac:dyDescent="0.25">
      <c r="A5" s="64" t="s">
        <v>3</v>
      </c>
      <c r="B5" s="61" t="s">
        <v>274</v>
      </c>
      <c r="C5" s="58" t="str">
        <f>IFERROR((DL/(RadSpec!L5*EF_cw*ED_con*IRS_cw*(1/1000)))*1,".")</f>
        <v>.</v>
      </c>
      <c r="D5" s="58" t="str">
        <f>IFERROR(IF(A5="H-3",(DL/(RadSpec!K5*EF_cw*ED_con*ET_cw_o*(1/24)*IRA_cw*(1/17)*1000))*1,(DL/(RadSpec!K5*EF_cw*ED_con*ET_cw_o*(1/24)*IRA_cw*(1/PEFsc)*1000))*1),".")</f>
        <v>.</v>
      </c>
      <c r="E5" s="58">
        <f>IFERROR((DL/(RadSpec!J5*EF_cw*(1/365)*ED_con*def_acf!D5*ET_cw_o*(1/24)*RadSpec!Y5))*1,".")</f>
        <v>87425.568505717398</v>
      </c>
      <c r="F5" s="58">
        <f t="shared" si="9"/>
        <v>87425.568505717398</v>
      </c>
      <c r="G5" s="65">
        <f t="shared" si="1"/>
        <v>82.5</v>
      </c>
      <c r="H5" s="65">
        <f t="shared" si="2"/>
        <v>4.5908925096199145</v>
      </c>
      <c r="I5" s="65">
        <f>C_*EF_cw*(1/365)*ED_con*(ET_cw_i+ET_cw_o)*(1/24)*RadSpec!X5*def_acf!D5*1</f>
        <v>0.20547945205479451</v>
      </c>
      <c r="J5" s="58"/>
      <c r="K5" s="58"/>
      <c r="L5" s="58"/>
      <c r="M5" s="58"/>
      <c r="N5" s="58" t="str">
        <f>IFERROR((DL/(RadSpec!L5*EF_cw*ED_con*IRS_cw*(1/1000)))*1,".")</f>
        <v>.</v>
      </c>
      <c r="O5" s="58" t="str">
        <f>IFERROR(IF(A5="H-3",(DL/(RadSpec!K5*EF_cw*ED_con*ET_cw_o*(1/24)*IRA_cw*(1/17)*1000))*1,(DL/(RadSpec!K5*EF_cw*ED_con*ET_cw_o*(1/24)*IRA_cw*(1/PEF__sc)*1000))*1),".")</f>
        <v>.</v>
      </c>
      <c r="P5" s="58">
        <f>IFERROR((DL/(RadSpec!J5*EF_cw*(1/365)*ED_con*def_acf!D5*ET_cw_o*(1/24)*RadSpec!Y5))*1,".")</f>
        <v>87425.568505717398</v>
      </c>
      <c r="Q5" s="58">
        <f t="shared" si="10"/>
        <v>87425.568505717398</v>
      </c>
      <c r="R5" s="65">
        <f t="shared" si="4"/>
        <v>82.5</v>
      </c>
      <c r="S5" s="65">
        <f t="shared" si="5"/>
        <v>0.1011743689317889</v>
      </c>
      <c r="T5" s="65">
        <f>C_*EF_cw*(1/365)*ED_con*(ET_cw_i+ET_cw_o)*(1/24)*RadSpec!X5*def_acf!D5*1</f>
        <v>0.20547945205479451</v>
      </c>
      <c r="U5" s="58"/>
      <c r="V5" s="58"/>
      <c r="W5" s="58"/>
      <c r="X5" s="58"/>
      <c r="Y5" s="58">
        <f>IFERROR((DL/(RadSpec!J5*EF_cw*(1/365)*ED_con*def_acf!D5*ET_cw_o*(1/24)*RadSpec!Y5))*1,".")</f>
        <v>87425.568505717398</v>
      </c>
      <c r="Z5" s="58">
        <f>IFERROR((DL/(RadSpec!P5*EF_cw*(1/365)*ED_con*def_acf!E5*ET_cw_o*(1/24)*RadSpec!U5))*1,".")</f>
        <v>171287.43862395646</v>
      </c>
      <c r="AA5" s="58">
        <f>IFERROR((DL/(RadSpec!Q5*EF_cw*(1/365)*ED_con*def_acf!F5*ET_cw_o*(1/24)*RadSpec!AA5))*1,".")</f>
        <v>109927.50807891891</v>
      </c>
      <c r="AB5" s="58">
        <f>IFERROR((DL/(RadSpec!R5*EF_cw*(1/365)*ED_con*def_acf!G5*ET_cw_o*(1/24)*RadSpec!AB5))*1,".")</f>
        <v>91093.774177285959</v>
      </c>
      <c r="AC5" s="58">
        <f>IFERROR((DL/(RadSpec!N5*EF_cw*(1/365)*ED_con*def_acf!C5*ET_cw_o*(1/24)*RadSpec!X5))*1,".")</f>
        <v>33304.818933561452</v>
      </c>
      <c r="AD5" s="65">
        <f>C_*EF_cw*(1/365)*ED_con*(ET_cw_i+ET_cw_o)*(1/24)*RadSpec!X5*def_acf!D5*1</f>
        <v>0.20547945205479451</v>
      </c>
      <c r="AE5" s="65">
        <f>C_*EF_cw*(1/365)*ED_con*(ET_cw_i+ET_cw_o)*(1/24)*RadSpec!Y5*def_acf!E5*1</f>
        <v>0.20547945205479451</v>
      </c>
      <c r="AF5" s="65">
        <f>C_*EF_cw*(1/365)*ED_con*(ET_cw_i+ET_cw_o)*(1/24)*RadSpec!Z5*def_acf!F5*1</f>
        <v>0.20547945205479451</v>
      </c>
      <c r="AG5" s="65">
        <f>C_*EF_cw*(1/365)*ED_con*(ET_cw_i+ET_cw_o)*(1/24)*RadSpec!AA5*def_acf!G5*1</f>
        <v>0.20547945205479451</v>
      </c>
      <c r="AH5" s="65">
        <f>C_*EF_cw*(1/365)*ED_con*(ET_cw_i+ET_cw_o)*(1/24)*RadSpec!X5*def_acf!C5*1</f>
        <v>0.20547945205479451</v>
      </c>
      <c r="AI5" s="58"/>
      <c r="AJ5" s="58"/>
      <c r="AK5" s="58"/>
      <c r="AL5" s="58"/>
      <c r="AM5" s="58"/>
      <c r="AN5" s="58" t="str">
        <f>IFERROR(DL/(RadSpec!K5*EF_cw*ED_con*ET_cw_o*(1/24)*IRA_cw),".")</f>
        <v>.</v>
      </c>
      <c r="AO5" s="58">
        <f>IFERROR(DL/(RadSpec!M5*EF_cw*(1/365)*ED_con*ET_cw_o*(1/24)*GSF_a),".")</f>
        <v>23.926058646156541</v>
      </c>
      <c r="AP5" s="58">
        <f t="shared" si="11"/>
        <v>23.926058646156541</v>
      </c>
      <c r="AQ5" s="65">
        <f t="shared" si="7"/>
        <v>5000</v>
      </c>
      <c r="AR5" s="65">
        <f t="shared" si="8"/>
        <v>0.22831050228310501</v>
      </c>
      <c r="AS5" s="61"/>
      <c r="AT5" s="61"/>
      <c r="AU5" s="61"/>
    </row>
    <row r="6" spans="1:47" x14ac:dyDescent="0.25">
      <c r="A6" s="64" t="s">
        <v>4</v>
      </c>
      <c r="B6" s="61" t="s">
        <v>274</v>
      </c>
      <c r="C6" s="58" t="str">
        <f>IFERROR((DL/(RadSpec!L6*EF_cw*ED_con*IRS_cw*(1/1000)))*1,".")</f>
        <v>.</v>
      </c>
      <c r="D6" s="58" t="str">
        <f>IFERROR(IF(A6="H-3",(DL/(RadSpec!K6*EF_cw*ED_con*ET_cw_o*(1/24)*IRA_cw*(1/17)*1000))*1,(DL/(RadSpec!K6*EF_cw*ED_con*ET_cw_o*(1/24)*IRA_cw*(1/PEFsc)*1000))*1),".")</f>
        <v>.</v>
      </c>
      <c r="E6" s="58">
        <f>IFERROR((DL/(RadSpec!J6*EF_cw*(1/365)*ED_con*def_acf!D6*ET_cw_o*(1/24)*RadSpec!Y6))*1,".")</f>
        <v>14.782688257273774</v>
      </c>
      <c r="F6" s="58">
        <f t="shared" ref="F6:F9" si="12">(IF(AND(ISNUMBER(C6),ISNUMBER(D6),ISNUMBER(E6)),1/((1/C6)+(1/D6)+(1/E6)),IF(AND(ISNUMBER(C6),ISNUMBER(D6),NOT(ISNUMBER(E6))), 1/((1/C6)+(1/D6)),IF(AND(ISNUMBER(C6),NOT(ISNUMBER(D6)),ISNUMBER(E6)),1/((1/C6)+(1/E6)),IF(AND(NOT(ISNUMBER(C6)),ISNUMBER(D6),ISNUMBER(E6)),1/((1/D6)+(1/E6)),IF(AND(ISNUMBER(C6),NOT(ISNUMBER(D6)),NOT(ISNUMBER(E6))),1/((1/C6)),IF(AND(NOT(ISNUMBER(C6)),NOT(ISNUMBER(D6)),ISNUMBER(E6)),1/((1/E6)),IF(AND(NOT(ISNUMBER(C6)),ISNUMBER(D6),NOT(ISNUMBER(E6))),1/((1/D6)),IF(AND(NOT(ISNUMBER(C6)),NOT(ISNUMBER(D6)),NOT(ISNUMBER(E6))),".")))))))))</f>
        <v>14.782688257273774</v>
      </c>
      <c r="G6" s="65">
        <f t="shared" si="1"/>
        <v>82.5</v>
      </c>
      <c r="H6" s="65">
        <f t="shared" si="2"/>
        <v>4.5908925096199145</v>
      </c>
      <c r="I6" s="65">
        <f>C_*EF_cw*(1/365)*ED_con*(ET_cw_i+ET_cw_o)*(1/24)*RadSpec!X6*def_acf!D6*1</f>
        <v>2.0007422108201438E-2</v>
      </c>
      <c r="J6" s="58"/>
      <c r="K6" s="58"/>
      <c r="L6" s="58"/>
      <c r="M6" s="58"/>
      <c r="N6" s="58" t="str">
        <f>IFERROR((DL/(RadSpec!L6*EF_cw*ED_con*IRS_cw*(1/1000)))*1,".")</f>
        <v>.</v>
      </c>
      <c r="O6" s="58" t="str">
        <f>IFERROR(IF(A6="H-3",(DL/(RadSpec!K6*EF_cw*ED_con*ET_cw_o*(1/24)*IRA_cw*(1/17)*1000))*1,(DL/(RadSpec!K6*EF_cw*ED_con*ET_cw_o*(1/24)*IRA_cw*(1/PEF__sc)*1000))*1),".")</f>
        <v>.</v>
      </c>
      <c r="P6" s="58">
        <f>IFERROR((DL/(RadSpec!J6*EF_cw*(1/365)*ED_con*def_acf!D6*ET_cw_o*(1/24)*RadSpec!Y6))*1,".")</f>
        <v>14.782688257273774</v>
      </c>
      <c r="Q6" s="58">
        <f t="shared" ref="Q6:Q9" si="13">(IF(AND(ISNUMBER(N6),ISNUMBER(O6),ISNUMBER(P6)),1/((1/N6)+(1/O6)+(1/P6)),IF(AND(ISNUMBER(N6),ISNUMBER(O6),NOT(ISNUMBER(P6))), 1/((1/N6)+(1/O6)),IF(AND(ISNUMBER(N6),NOT(ISNUMBER(O6)),ISNUMBER(P6)),1/((1/N6)+(1/P6)),IF(AND(NOT(ISNUMBER(N6)),ISNUMBER(O6),ISNUMBER(P6)),1/((1/O6)+(1/P6)),IF(AND(ISNUMBER(N6),NOT(ISNUMBER(O6)),NOT(ISNUMBER(P6))),1/((1/N6)),IF(AND(NOT(ISNUMBER(N6)),NOT(ISNUMBER(O6)),ISNUMBER(P6)),1/((1/P6)),IF(AND(NOT(ISNUMBER(N6)),ISNUMBER(O6),NOT(ISNUMBER(P6))),1/((1/O6)),IF(AND(NOT(ISNUMBER(N6)),NOT(ISNUMBER(O6)),NOT(ISNUMBER(P6))),".")))))))))</f>
        <v>14.782688257273774</v>
      </c>
      <c r="R6" s="65">
        <f t="shared" si="4"/>
        <v>82.5</v>
      </c>
      <c r="S6" s="65">
        <f t="shared" si="5"/>
        <v>0.1011743689317889</v>
      </c>
      <c r="T6" s="65">
        <f>C_*EF_cw*(1/365)*ED_con*(ET_cw_i+ET_cw_o)*(1/24)*RadSpec!X6*def_acf!D6*1</f>
        <v>2.0007422108201438E-2</v>
      </c>
      <c r="U6" s="58"/>
      <c r="V6" s="58"/>
      <c r="W6" s="58"/>
      <c r="X6" s="58"/>
      <c r="Y6" s="58">
        <f>IFERROR((DL/(RadSpec!J6*EF_cw*(1/365)*ED_con*def_acf!D6*ET_cw_o*(1/24)*RadSpec!Y6))*1,".")</f>
        <v>14.782688257273774</v>
      </c>
      <c r="Z6" s="58">
        <f>IFERROR((DL/(RadSpec!P6*EF_cw*(1/365)*ED_con*def_acf!E6*ET_cw_o*(1/24)*RadSpec!U6))*1,".")</f>
        <v>139.65250046620488</v>
      </c>
      <c r="AA6" s="58">
        <f>IFERROR((DL/(RadSpec!Q6*EF_cw*(1/365)*ED_con*def_acf!F6*ET_cw_o*(1/24)*RadSpec!AA6))*1,".")</f>
        <v>33.626895691246972</v>
      </c>
      <c r="AB6" s="58">
        <f>IFERROR((DL/(RadSpec!R6*EF_cw*(1/365)*ED_con*def_acf!G6*ET_cw_o*(1/24)*RadSpec!AB6))*1,".")</f>
        <v>16.689773692241211</v>
      </c>
      <c r="AC6" s="58">
        <f>IFERROR((DL/(RadSpec!N6*EF_cw*(1/365)*ED_con*def_acf!C6*ET_cw_o*(1/24)*RadSpec!X6))*1,".")</f>
        <v>207.5723617043061</v>
      </c>
      <c r="AD6" s="65">
        <f>C_*EF_cw*(1/365)*ED_con*(ET_cw_i+ET_cw_o)*(1/24)*RadSpec!X6*def_acf!D6*1</f>
        <v>2.0007422108201438E-2</v>
      </c>
      <c r="AE6" s="65">
        <f>C_*EF_cw*(1/365)*ED_con*(ET_cw_i+ET_cw_o)*(1/24)*RadSpec!Y6*def_acf!E6*1</f>
        <v>1.0648094854380114E-2</v>
      </c>
      <c r="AF6" s="65">
        <f>C_*EF_cw*(1/365)*ED_con*(ET_cw_i+ET_cw_o)*(1/24)*RadSpec!Z6*def_acf!F6*1</f>
        <v>1.5456071804045249E-2</v>
      </c>
      <c r="AG6" s="65">
        <f>C_*EF_cw*(1/365)*ED_con*(ET_cw_i+ET_cw_o)*(1/24)*RadSpec!AA6*def_acf!G6*1</f>
        <v>1.992263618648751E-2</v>
      </c>
      <c r="AH6" s="65">
        <f>C_*EF_cw*(1/365)*ED_con*(ET_cw_i+ET_cw_o)*(1/24)*RadSpec!X6*def_acf!C6*1</f>
        <v>7.1423338949527385E-3</v>
      </c>
      <c r="AI6" s="58"/>
      <c r="AJ6" s="58"/>
      <c r="AK6" s="58"/>
      <c r="AL6" s="58"/>
      <c r="AM6" s="58"/>
      <c r="AN6" s="58" t="str">
        <f>IFERROR(DL/(RadSpec!K6*EF_cw*ED_con*ET_cw_o*(1/24)*IRA_cw),".")</f>
        <v>.</v>
      </c>
      <c r="AO6" s="58">
        <f>IFERROR(DL/(RadSpec!M6*EF_cw*(1/365)*ED_con*ET_cw_o*(1/24)*GSF_a),".")</f>
        <v>8.716556681499408E-4</v>
      </c>
      <c r="AP6" s="58">
        <f t="shared" ref="AP6:AP9" si="14">IFERROR(IF(AND(ISNUMBER(AN6),ISNUMBER(AO6)),1/((1/AN6)+(1/AO6)),IF(AND(ISNUMBER(AN6),NOT(ISNUMBER(AO6))),1/((1/AN6)),IF(AND(NOT(ISNUMBER(AN6)),ISNUMBER(AO6)),1/((1/AO6)),IF(AND(NOT(ISNUMBER(AN6)),NOT(ISNUMBER(AO6))),".")))),".")</f>
        <v>8.716556681499408E-4</v>
      </c>
      <c r="AQ6" s="65">
        <f t="shared" si="7"/>
        <v>5000</v>
      </c>
      <c r="AR6" s="65">
        <f t="shared" si="8"/>
        <v>0.22831050228310501</v>
      </c>
      <c r="AS6" s="61"/>
      <c r="AT6" s="61"/>
      <c r="AU6" s="61"/>
    </row>
    <row r="7" spans="1:47" x14ac:dyDescent="0.25">
      <c r="A7" s="64" t="s">
        <v>5</v>
      </c>
      <c r="B7" s="61" t="s">
        <v>274</v>
      </c>
      <c r="C7" s="58">
        <f>IFERROR((DL/(RadSpec!L7*EF_cw*ED_con*IRS_cw*(1/1000)))*1,".")</f>
        <v>2500.765859544485</v>
      </c>
      <c r="D7" s="58">
        <f>IFERROR(IF(A7="H-3",(DL/(RadSpec!K7*EF_cw*ED_con*ET_cw_o*(1/24)*IRA_cw*(1/17)*1000))*1,(DL/(RadSpec!K7*EF_cw*ED_con*ET_cw_o*(1/24)*IRA_cw*(1/PEFsc)*1000))*1),".")</f>
        <v>403.22578471373072</v>
      </c>
      <c r="E7" s="58">
        <f>IFERROR((DL/(RadSpec!J7*EF_cw*(1/365)*ED_con*def_acf!D7*ET_cw_o*(1/24)*RadSpec!Y7))*1,".")</f>
        <v>10715.308962720184</v>
      </c>
      <c r="F7" s="58">
        <f t="shared" si="12"/>
        <v>336.33771999128987</v>
      </c>
      <c r="G7" s="65">
        <f t="shared" si="1"/>
        <v>82.5</v>
      </c>
      <c r="H7" s="65">
        <f t="shared" si="2"/>
        <v>4.5908925096199145</v>
      </c>
      <c r="I7" s="65">
        <f>C_*EF_cw*(1/365)*ED_con*(ET_cw_i+ET_cw_o)*(1/24)*RadSpec!X7*def_acf!D7*1</f>
        <v>1.7051037512282534E-2</v>
      </c>
      <c r="J7" s="58"/>
      <c r="K7" s="58"/>
      <c r="L7" s="58"/>
      <c r="M7" s="58"/>
      <c r="N7" s="58">
        <f>IFERROR((DL/(RadSpec!L7*EF_cw*ED_con*IRS_cw*(1/1000)))*1,".")</f>
        <v>2500.765859544485</v>
      </c>
      <c r="O7" s="58">
        <f>IFERROR(IF(A7="H-3",(DL/(RadSpec!K7*EF_cw*ED_con*ET_cw_o*(1/24)*IRA_cw*(1/17)*1000))*1,(DL/(RadSpec!K7*EF_cw*ED_con*ET_cw_o*(1/24)*IRA_cw*(1/PEF__sc)*1000))*1),".")</f>
        <v>18296.790523852174</v>
      </c>
      <c r="P7" s="58">
        <f>IFERROR((DL/(RadSpec!J7*EF_cw*(1/365)*ED_con*def_acf!D7*ET_cw_o*(1/24)*RadSpec!Y7))*1,".")</f>
        <v>10715.308962720184</v>
      </c>
      <c r="Q7" s="58">
        <f t="shared" si="13"/>
        <v>1825.2961100532659</v>
      </c>
      <c r="R7" s="65">
        <f t="shared" si="4"/>
        <v>82.5</v>
      </c>
      <c r="S7" s="65">
        <f t="shared" si="5"/>
        <v>0.1011743689317889</v>
      </c>
      <c r="T7" s="65">
        <f>C_*EF_cw*(1/365)*ED_con*(ET_cw_i+ET_cw_o)*(1/24)*RadSpec!X7*def_acf!D7*1</f>
        <v>1.7051037512282534E-2</v>
      </c>
      <c r="U7" s="58"/>
      <c r="V7" s="58"/>
      <c r="W7" s="58"/>
      <c r="X7" s="58"/>
      <c r="Y7" s="58">
        <f>IFERROR((DL/(RadSpec!J7*EF_cw*(1/365)*ED_con*def_acf!D7*ET_cw_o*(1/24)*RadSpec!Y7))*1,".")</f>
        <v>10715.308962720184</v>
      </c>
      <c r="Z7" s="58">
        <f>IFERROR((DL/(RadSpec!P7*EF_cw*(1/365)*ED_con*def_acf!E7*ET_cw_o*(1/24)*RadSpec!U7))*1,".")</f>
        <v>27913.735087182624</v>
      </c>
      <c r="AA7" s="58">
        <f>IFERROR((DL/(RadSpec!Q7*EF_cw*(1/365)*ED_con*def_acf!F7*ET_cw_o*(1/24)*RadSpec!AA7))*1,".")</f>
        <v>13406.400026576519</v>
      </c>
      <c r="AB7" s="58">
        <f>IFERROR((DL/(RadSpec!R7*EF_cw*(1/365)*ED_con*def_acf!G7*ET_cw_o*(1/24)*RadSpec!AB7))*1,".")</f>
        <v>9850.2807205570043</v>
      </c>
      <c r="AC7" s="58">
        <f>IFERROR((DL/(RadSpec!N7*EF_cw*(1/365)*ED_con*def_acf!C7*ET_cw_o*(1/24)*RadSpec!X7))*1,".")</f>
        <v>2794.4391192417461</v>
      </c>
      <c r="AD7" s="65">
        <f>C_*EF_cw*(1/365)*ED_con*(ET_cw_i+ET_cw_o)*(1/24)*RadSpec!X7*def_acf!D7*1</f>
        <v>1.7051037512282534E-2</v>
      </c>
      <c r="AE7" s="65">
        <f>C_*EF_cw*(1/365)*ED_con*(ET_cw_i+ET_cw_o)*(1/24)*RadSpec!Y7*def_acf!E7*1</f>
        <v>1.1415525114155251E-2</v>
      </c>
      <c r="AF7" s="65">
        <f>C_*EF_cw*(1/365)*ED_con*(ET_cw_i+ET_cw_o)*(1/24)*RadSpec!Z7*def_acf!F7*1</f>
        <v>1.6432539336299908E-2</v>
      </c>
      <c r="AG7" s="65">
        <f>C_*EF_cw*(1/365)*ED_con*(ET_cw_i+ET_cw_o)*(1/24)*RadSpec!AA7*def_acf!G7*1</f>
        <v>1.8936190930102646E-2</v>
      </c>
      <c r="AH7" s="65">
        <f>C_*EF_cw*(1/365)*ED_con*(ET_cw_i+ET_cw_o)*(1/24)*RadSpec!X7*def_acf!C7*1</f>
        <v>8.7213500872134926E-3</v>
      </c>
      <c r="AI7" s="58"/>
      <c r="AJ7" s="58"/>
      <c r="AK7" s="58"/>
      <c r="AL7" s="58"/>
      <c r="AM7" s="58"/>
      <c r="AN7" s="58">
        <f>IFERROR(DL/(RadSpec!K7*EF_cw*ED_con*ET_cw_o*(1/24)*IRA_cw),".")</f>
        <v>0.37023324694557574</v>
      </c>
      <c r="AO7" s="58">
        <f>IFERROR(DL/(RadSpec!M7*EF_cw*(1/365)*ED_con*ET_cw_o*(1/24)*GSF_a),".")</f>
        <v>9.0881928190827146E-2</v>
      </c>
      <c r="AP7" s="58">
        <f t="shared" si="14"/>
        <v>7.2969863446396638E-2</v>
      </c>
      <c r="AQ7" s="65">
        <f t="shared" si="7"/>
        <v>5000</v>
      </c>
      <c r="AR7" s="65">
        <f t="shared" si="8"/>
        <v>0.22831050228310501</v>
      </c>
      <c r="AS7" s="61"/>
      <c r="AT7" s="61"/>
      <c r="AU7" s="61"/>
    </row>
    <row r="8" spans="1:47" x14ac:dyDescent="0.25">
      <c r="A8" s="64" t="s">
        <v>6</v>
      </c>
      <c r="B8" s="61" t="s">
        <v>274</v>
      </c>
      <c r="C8" s="58">
        <f>IFERROR((DL/(RadSpec!L8*EF_cw*ED_con*IRS_cw*(1/1000)))*1,".")</f>
        <v>16545.471090925636</v>
      </c>
      <c r="D8" s="58">
        <f>IFERROR(IF(A8="H-3",(DL/(RadSpec!K8*EF_cw*ED_con*ET_cw_o*(1/24)*IRA_cw*(1/17)*1000))*1,(DL/(RadSpec!K8*EF_cw*ED_con*ET_cw_o*(1/24)*IRA_cw*(1/PEFsc)*1000))*1),".")</f>
        <v>1658.3370300902727</v>
      </c>
      <c r="E8" s="58">
        <f>IFERROR((DL/(RadSpec!J8*EF_cw*(1/365)*ED_con*def_acf!D8*ET_cw_o*(1/24)*RadSpec!Y8))*1,".")</f>
        <v>72.263420765201033</v>
      </c>
      <c r="F8" s="58">
        <f t="shared" si="12"/>
        <v>68.95736999270656</v>
      </c>
      <c r="G8" s="65">
        <f t="shared" si="1"/>
        <v>82.5</v>
      </c>
      <c r="H8" s="65">
        <f t="shared" si="2"/>
        <v>4.5908925096199145</v>
      </c>
      <c r="I8" s="65">
        <f>C_*EF_cw*(1/365)*ED_con*(ET_cw_i+ET_cw_o)*(1/24)*RadSpec!X8*def_acf!D8*1</f>
        <v>2.0130603427112488E-2</v>
      </c>
      <c r="J8" s="58"/>
      <c r="K8" s="58"/>
      <c r="L8" s="58"/>
      <c r="M8" s="58"/>
      <c r="N8" s="58">
        <f>IFERROR((DL/(RadSpec!L8*EF_cw*ED_con*IRS_cw*(1/1000)))*1,".")</f>
        <v>16545.471090925636</v>
      </c>
      <c r="O8" s="58">
        <f>IFERROR(IF(A8="H-3",(DL/(RadSpec!K8*EF_cw*ED_con*ET_cw_o*(1/24)*IRA_cw*(1/17)*1000))*1,(DL/(RadSpec!K8*EF_cw*ED_con*ET_cw_o*(1/24)*IRA_cw*(1/PEF__sc)*1000))*1),".")</f>
        <v>75248.77229527937</v>
      </c>
      <c r="P8" s="58">
        <f>IFERROR((DL/(RadSpec!J8*EF_cw*(1/365)*ED_con*def_acf!D8*ET_cw_o*(1/24)*RadSpec!Y8))*1,".")</f>
        <v>72.263420765201033</v>
      </c>
      <c r="Q8" s="58">
        <f t="shared" si="13"/>
        <v>71.880449498644808</v>
      </c>
      <c r="R8" s="65">
        <f t="shared" si="4"/>
        <v>82.5</v>
      </c>
      <c r="S8" s="65">
        <f t="shared" si="5"/>
        <v>0.1011743689317889</v>
      </c>
      <c r="T8" s="65">
        <f>C_*EF_cw*(1/365)*ED_con*(ET_cw_i+ET_cw_o)*(1/24)*RadSpec!X8*def_acf!D8*1</f>
        <v>2.0130603427112488E-2</v>
      </c>
      <c r="U8" s="58"/>
      <c r="V8" s="58"/>
      <c r="W8" s="58"/>
      <c r="X8" s="58"/>
      <c r="Y8" s="58">
        <f>IFERROR((DL/(RadSpec!J8*EF_cw*(1/365)*ED_con*def_acf!D8*ET_cw_o*(1/24)*RadSpec!Y8))*1,".")</f>
        <v>72.263420765201033</v>
      </c>
      <c r="Z8" s="58">
        <f>IFERROR((DL/(RadSpec!P8*EF_cw*(1/365)*ED_con*def_acf!E8*ET_cw_o*(1/24)*RadSpec!U8))*1,".")</f>
        <v>612.02461895978013</v>
      </c>
      <c r="AA8" s="58">
        <f>IFERROR((DL/(RadSpec!Q8*EF_cw*(1/365)*ED_con*def_acf!F8*ET_cw_o*(1/24)*RadSpec!AA8))*1,".")</f>
        <v>147.86735343480532</v>
      </c>
      <c r="AB8" s="58">
        <f>IFERROR((DL/(RadSpec!R8*EF_cw*(1/365)*ED_con*def_acf!G8*ET_cw_o*(1/24)*RadSpec!AB8))*1,".")</f>
        <v>81.517914847546919</v>
      </c>
      <c r="AC8" s="58">
        <f>IFERROR((DL/(RadSpec!N8*EF_cw*(1/365)*ED_con*def_acf!C8*ET_cw_o*(1/24)*RadSpec!X8))*1,".")</f>
        <v>684.1670773491503</v>
      </c>
      <c r="AD8" s="65">
        <f>C_*EF_cw*(1/365)*ED_con*(ET_cw_i+ET_cw_o)*(1/24)*RadSpec!X8*def_acf!D8*1</f>
        <v>2.0130603427112488E-2</v>
      </c>
      <c r="AE8" s="65">
        <f>C_*EF_cw*(1/365)*ED_con*(ET_cw_i+ET_cw_o)*(1/24)*RadSpec!Y8*def_acf!E8*1</f>
        <v>1.1002391824309635E-2</v>
      </c>
      <c r="AF8" s="65">
        <f>C_*EF_cw*(1/365)*ED_con*(ET_cw_i+ET_cw_o)*(1/24)*RadSpec!Z8*def_acf!F8*1</f>
        <v>1.630789302022178E-2</v>
      </c>
      <c r="AG8" s="65">
        <f>C_*EF_cw*(1/365)*ED_con*(ET_cw_i+ET_cw_o)*(1/24)*RadSpec!AA8*def_acf!G8*1</f>
        <v>1.9486783715994587E-2</v>
      </c>
      <c r="AH8" s="65">
        <f>C_*EF_cw*(1/365)*ED_con*(ET_cw_i+ET_cw_o)*(1/24)*RadSpec!X8*def_acf!C8*1</f>
        <v>7.6239399869536748E-3</v>
      </c>
      <c r="AI8" s="58"/>
      <c r="AJ8" s="58"/>
      <c r="AK8" s="58"/>
      <c r="AL8" s="58"/>
      <c r="AM8" s="58"/>
      <c r="AN8" s="58">
        <f>IFERROR(DL/(RadSpec!K8*EF_cw*ED_con*ET_cw_o*(1/24)*IRA_cw),".")</f>
        <v>1.5226494099733539</v>
      </c>
      <c r="AO8" s="58">
        <f>IFERROR(DL/(RadSpec!M8*EF_cw*(1/365)*ED_con*ET_cw_o*(1/24)*GSF_a),".")</f>
        <v>3.9473968810157254E-3</v>
      </c>
      <c r="AP8" s="58">
        <f t="shared" si="14"/>
        <v>3.9371899016310639E-3</v>
      </c>
      <c r="AQ8" s="65">
        <f t="shared" si="7"/>
        <v>5000</v>
      </c>
      <c r="AR8" s="65">
        <f t="shared" si="8"/>
        <v>0.22831050228310501</v>
      </c>
      <c r="AS8" s="61"/>
      <c r="AT8" s="61"/>
      <c r="AU8" s="61"/>
    </row>
    <row r="9" spans="1:47" x14ac:dyDescent="0.25">
      <c r="A9" s="64" t="s">
        <v>7</v>
      </c>
      <c r="B9" s="61" t="s">
        <v>274</v>
      </c>
      <c r="C9" s="58">
        <f>IFERROR((DL/(RadSpec!L9*EF_cw*ED_con*IRS_cw*(1/1000)))*1,".")</f>
        <v>29250.029250029253</v>
      </c>
      <c r="D9" s="58">
        <f>IFERROR(IF(A9="H-3",(DL/(RadSpec!K9*EF_cw*ED_con*ET_cw_o*(1/24)*IRA_cw*(1/17)*1000))*1,(DL/(RadSpec!K9*EF_cw*ED_con*ET_cw_o*(1/24)*IRA_cw*(1/PEFsc)*1000))*1),".")</f>
        <v>5951.4363088075761</v>
      </c>
      <c r="E9" s="58">
        <f>IFERROR((DL/(RadSpec!J9*EF_cw*(1/365)*ED_con*def_acf!D9*ET_cw_o*(1/24)*RadSpec!Y9))*1,".")</f>
        <v>5.1195818802655282</v>
      </c>
      <c r="F9" s="58">
        <f t="shared" si="12"/>
        <v>5.1142872911325066</v>
      </c>
      <c r="G9" s="65">
        <f t="shared" si="1"/>
        <v>82.5</v>
      </c>
      <c r="H9" s="65">
        <f t="shared" si="2"/>
        <v>4.5908925096199145</v>
      </c>
      <c r="I9" s="65">
        <f>C_*EF_cw*(1/365)*ED_con*(ET_cw_i+ET_cw_o)*(1/24)*RadSpec!X9*def_acf!D9*1</f>
        <v>2.1383548484728856E-2</v>
      </c>
      <c r="J9" s="58"/>
      <c r="K9" s="58"/>
      <c r="L9" s="58"/>
      <c r="M9" s="58"/>
      <c r="N9" s="58">
        <f>IFERROR((DL/(RadSpec!L9*EF_cw*ED_con*IRS_cw*(1/1000)))*1,".")</f>
        <v>29250.029250029253</v>
      </c>
      <c r="O9" s="58">
        <f>IFERROR(IF(A9="H-3",(DL/(RadSpec!K9*EF_cw*ED_con*ET_cw_o*(1/24)*IRA_cw*(1/17)*1000))*1,(DL/(RadSpec!K9*EF_cw*ED_con*ET_cw_o*(1/24)*IRA_cw*(1/PEF__sc)*1000))*1),".")</f>
        <v>270052.62953510776</v>
      </c>
      <c r="P9" s="58">
        <f>IFERROR((DL/(RadSpec!J9*EF_cw*(1/365)*ED_con*def_acf!D9*ET_cw_o*(1/24)*RadSpec!Y9))*1,".")</f>
        <v>5.1195818802655282</v>
      </c>
      <c r="Q9" s="58">
        <f t="shared" si="13"/>
        <v>5.1185889457502727</v>
      </c>
      <c r="R9" s="65">
        <f t="shared" si="4"/>
        <v>82.5</v>
      </c>
      <c r="S9" s="65">
        <f t="shared" si="5"/>
        <v>0.1011743689317889</v>
      </c>
      <c r="T9" s="65">
        <f>C_*EF_cw*(1/365)*ED_con*(ET_cw_i+ET_cw_o)*(1/24)*RadSpec!X9*def_acf!D9*1</f>
        <v>2.1383548484728856E-2</v>
      </c>
      <c r="U9" s="58"/>
      <c r="V9" s="58"/>
      <c r="W9" s="58"/>
      <c r="X9" s="58"/>
      <c r="Y9" s="58">
        <f>IFERROR((DL/(RadSpec!J9*EF_cw*(1/365)*ED_con*def_acf!D9*ET_cw_o*(1/24)*RadSpec!Y9))*1,".")</f>
        <v>5.1195818802655282</v>
      </c>
      <c r="Z9" s="58">
        <f>IFERROR((DL/(RadSpec!P9*EF_cw*(1/365)*ED_con*def_acf!E9*ET_cw_o*(1/24)*RadSpec!U9))*1,".")</f>
        <v>62.547031053948267</v>
      </c>
      <c r="AA9" s="58">
        <f>IFERROR((DL/(RadSpec!Q9*EF_cw*(1/365)*ED_con*def_acf!F9*ET_cw_o*(1/24)*RadSpec!AA9))*1,".")</f>
        <v>14.343637428013881</v>
      </c>
      <c r="AB9" s="58">
        <f>IFERROR((DL/(RadSpec!R9*EF_cw*(1/365)*ED_con*def_acf!G9*ET_cw_o*(1/24)*RadSpec!AB9))*1,".")</f>
        <v>6.8221804159945405</v>
      </c>
      <c r="AC9" s="58">
        <f>IFERROR((DL/(RadSpec!N9*EF_cw*(1/365)*ED_con*def_acf!C9*ET_cw_o*(1/24)*RadSpec!X9))*1,".")</f>
        <v>91.100653717451394</v>
      </c>
      <c r="AD9" s="65">
        <f>C_*EF_cw*(1/365)*ED_con*(ET_cw_i+ET_cw_o)*(1/24)*RadSpec!X9*def_acf!D9*1</f>
        <v>2.1383548484728856E-2</v>
      </c>
      <c r="AE9" s="65">
        <f>C_*EF_cw*(1/365)*ED_con*(ET_cw_i+ET_cw_o)*(1/24)*RadSpec!Y9*def_acf!E9*1</f>
        <v>9.8152178551615295E-3</v>
      </c>
      <c r="AF9" s="65">
        <f>C_*EF_cw*(1/365)*ED_con*(ET_cw_i+ET_cw_o)*(1/24)*RadSpec!Z9*def_acf!F9*1</f>
        <v>1.4810280656577373E-2</v>
      </c>
      <c r="AG9" s="65">
        <f>C_*EF_cw*(1/365)*ED_con*(ET_cw_i+ET_cw_o)*(1/24)*RadSpec!AA9*def_acf!G9*1</f>
        <v>1.9232678181457213E-2</v>
      </c>
      <c r="AH9" s="65">
        <f>C_*EF_cw*(1/365)*ED_con*(ET_cw_i+ET_cw_o)*(1/24)*RadSpec!X9*def_acf!C9*1</f>
        <v>6.6126517429557765E-3</v>
      </c>
      <c r="AI9" s="58"/>
      <c r="AJ9" s="58"/>
      <c r="AK9" s="58"/>
      <c r="AL9" s="58"/>
      <c r="AM9" s="58"/>
      <c r="AN9" s="58">
        <f>IFERROR(DL/(RadSpec!K9*EF_cw*ED_con*ET_cw_o*(1/24)*IRA_cw),".")</f>
        <v>5.4644808743169397</v>
      </c>
      <c r="AO9" s="58">
        <f>IFERROR(DL/(RadSpec!M9*EF_cw*(1/365)*ED_con*ET_cw_o*(1/24)*GSF_a),".")</f>
        <v>3.297825242367568E-4</v>
      </c>
      <c r="AP9" s="58">
        <f t="shared" si="14"/>
        <v>3.2976262299586826E-4</v>
      </c>
      <c r="AQ9" s="65">
        <f t="shared" si="7"/>
        <v>5000</v>
      </c>
      <c r="AR9" s="65">
        <f t="shared" si="8"/>
        <v>0.22831050228310501</v>
      </c>
      <c r="AS9" s="61"/>
      <c r="AT9" s="61"/>
      <c r="AU9" s="61"/>
    </row>
    <row r="10" spans="1:47" x14ac:dyDescent="0.25">
      <c r="A10" s="66" t="s">
        <v>8</v>
      </c>
      <c r="B10" s="61" t="s">
        <v>261</v>
      </c>
      <c r="C10" s="58">
        <f>IFERROR((DL/(RadSpec!L10*EF_cw*ED_con*IRS_cw*(1/1000)))*1,".")</f>
        <v>240.88259382377032</v>
      </c>
      <c r="D10" s="58">
        <f>IFERROR(IF(A10="H-3",(DL/(RadSpec!K10*EF_cw*ED_con*ET_cw_o*(1/24)*IRA_cw*(1/17)*1000))*1,(DL/(RadSpec!K10*EF_cw*ED_con*ET_cw_o*(1/24)*IRA_cw*(1/PEFsc)*1000))*1),".")</f>
        <v>1411.7737306523907</v>
      </c>
      <c r="E10" s="58">
        <f>IFERROR((DL/(RadSpec!J10*EF_cw*(1/365)*ED_con*def_acf!D10*ET_cw_o*(1/24)*RadSpec!Y10))*1,".")</f>
        <v>68479.121347491528</v>
      </c>
      <c r="F10" s="58">
        <f t="shared" ref="F10" si="15">(IF(AND(ISNUMBER(C10),ISNUMBER(D10),ISNUMBER(E10)),1/((1/C10)+(1/D10)+(1/E10)),IF(AND(ISNUMBER(C10),ISNUMBER(D10),NOT(ISNUMBER(E10))), 1/((1/C10)+(1/D10)),IF(AND(ISNUMBER(C10),NOT(ISNUMBER(D10)),ISNUMBER(E10)),1/((1/C10)+(1/E10)),IF(AND(NOT(ISNUMBER(C10)),ISNUMBER(D10),ISNUMBER(E10)),1/((1/D10)+(1/E10)),IF(AND(ISNUMBER(C10),NOT(ISNUMBER(D10)),NOT(ISNUMBER(E10))),1/((1/C10)),IF(AND(NOT(ISNUMBER(C10)),NOT(ISNUMBER(D10)),ISNUMBER(E10)),1/((1/E10)),IF(AND(NOT(ISNUMBER(C10)),ISNUMBER(D10),NOT(ISNUMBER(E10))),1/((1/D10)),IF(AND(NOT(ISNUMBER(C10)),NOT(ISNUMBER(D10)),NOT(ISNUMBER(E10))),".")))))))))</f>
        <v>205.15632537271784</v>
      </c>
      <c r="G10" s="65">
        <f t="shared" si="1"/>
        <v>82.5</v>
      </c>
      <c r="H10" s="65">
        <f t="shared" si="2"/>
        <v>4.5908925096199145</v>
      </c>
      <c r="I10" s="65">
        <f>C_*EF_cw*(1/365)*ED_con*(ET_cw_i+ET_cw_o)*(1/24)*RadSpec!X10*def_acf!D10*1</f>
        <v>1.6811714105399361E-2</v>
      </c>
      <c r="J10" s="58"/>
      <c r="K10" s="58"/>
      <c r="L10" s="58"/>
      <c r="M10" s="58"/>
      <c r="N10" s="58">
        <f>IFERROR((DL/(RadSpec!L10*EF_cw*ED_con*IRS_cw*(1/1000)))*1,".")</f>
        <v>240.88259382377032</v>
      </c>
      <c r="O10" s="58">
        <f>IFERROR(IF(A10="H-3",(DL/(RadSpec!K10*EF_cw*ED_con*ET_cw_o*(1/24)*IRA_cw*(1/17)*1000))*1,(DL/(RadSpec!K10*EF_cw*ED_con*ET_cw_o*(1/24)*IRA_cw*(1/PEF__sc)*1000))*1),".")</f>
        <v>64060.705431233037</v>
      </c>
      <c r="P10" s="58">
        <f>IFERROR((DL/(RadSpec!J10*EF_cw*(1/365)*ED_con*def_acf!D10*ET_cw_o*(1/24)*RadSpec!Y10))*1,".")</f>
        <v>68479.121347491528</v>
      </c>
      <c r="Q10" s="58">
        <f t="shared" ref="Q10" si="16">(IF(AND(ISNUMBER(N10),ISNUMBER(O10),ISNUMBER(P10)),1/((1/N10)+(1/O10)+(1/P10)),IF(AND(ISNUMBER(N10),ISNUMBER(O10),NOT(ISNUMBER(P10))), 1/((1/N10)+(1/O10)),IF(AND(ISNUMBER(N10),NOT(ISNUMBER(O10)),ISNUMBER(P10)),1/((1/N10)+(1/P10)),IF(AND(NOT(ISNUMBER(N10)),ISNUMBER(O10),ISNUMBER(P10)),1/((1/O10)+(1/P10)),IF(AND(ISNUMBER(N10),NOT(ISNUMBER(O10)),NOT(ISNUMBER(P10))),1/((1/N10)),IF(AND(NOT(ISNUMBER(N10)),NOT(ISNUMBER(O10)),ISNUMBER(P10)),1/((1/P10)),IF(AND(NOT(ISNUMBER(N10)),ISNUMBER(O10),NOT(ISNUMBER(P10))),1/((1/O10)),IF(AND(NOT(ISNUMBER(N10)),NOT(ISNUMBER(O10)),NOT(ISNUMBER(P10))),".")))))))))</f>
        <v>239.14215779436552</v>
      </c>
      <c r="R10" s="65">
        <f t="shared" si="4"/>
        <v>82.5</v>
      </c>
      <c r="S10" s="65">
        <f t="shared" si="5"/>
        <v>0.1011743689317889</v>
      </c>
      <c r="T10" s="65">
        <f>C_*EF_cw*(1/365)*ED_con*(ET_cw_i+ET_cw_o)*(1/24)*RadSpec!X10*def_acf!D10*1</f>
        <v>1.6811714105399361E-2</v>
      </c>
      <c r="U10" s="58"/>
      <c r="V10" s="58"/>
      <c r="W10" s="58"/>
      <c r="X10" s="58"/>
      <c r="Y10" s="58">
        <f>IFERROR((DL/(RadSpec!J10*EF_cw*(1/365)*ED_con*def_acf!D10*ET_cw_o*(1/24)*RadSpec!Y10))*1,".")</f>
        <v>68479.121347491528</v>
      </c>
      <c r="Z10" s="58">
        <f>IFERROR((DL/(RadSpec!P10*EF_cw*(1/365)*ED_con*def_acf!E10*ET_cw_o*(1/24)*RadSpec!U10))*1,".")</f>
        <v>221650.18127247406</v>
      </c>
      <c r="AA10" s="58">
        <f>IFERROR((DL/(RadSpec!Q10*EF_cw*(1/365)*ED_con*def_acf!F10*ET_cw_o*(1/24)*RadSpec!AA10))*1,".")</f>
        <v>87244.215366626144</v>
      </c>
      <c r="AB10" s="58">
        <f>IFERROR((DL/(RadSpec!R10*EF_cw*(1/365)*ED_con*def_acf!G10*ET_cw_o*(1/24)*RadSpec!AB10))*1,".")</f>
        <v>61855.514888457452</v>
      </c>
      <c r="AC10" s="58">
        <f>IFERROR((DL/(RadSpec!N10*EF_cw*(1/365)*ED_con*def_acf!C10*ET_cw_o*(1/24)*RadSpec!X10))*1,".")</f>
        <v>35826.847911332341</v>
      </c>
      <c r="AD10" s="65">
        <f>C_*EF_cw*(1/365)*ED_con*(ET_cw_i+ET_cw_o)*(1/24)*RadSpec!X10*def_acf!D10*1</f>
        <v>1.6811714105399361E-2</v>
      </c>
      <c r="AE10" s="65">
        <f>C_*EF_cw*(1/365)*ED_con*(ET_cw_i+ET_cw_o)*(1/24)*RadSpec!Y10*def_acf!E10*1</f>
        <v>1.1233538481900594E-2</v>
      </c>
      <c r="AF10" s="65">
        <f>C_*EF_cw*(1/365)*ED_con*(ET_cw_i+ET_cw_o)*(1/24)*RadSpec!Z10*def_acf!F10*1</f>
        <v>1.6362709467348583E-2</v>
      </c>
      <c r="AG10" s="65">
        <f>C_*EF_cw*(1/365)*ED_con*(ET_cw_i+ET_cw_o)*(1/24)*RadSpec!AA10*def_acf!G10*1</f>
        <v>1.8937755347272284E-2</v>
      </c>
      <c r="AH10" s="65">
        <f>C_*EF_cw*(1/365)*ED_con*(ET_cw_i+ET_cw_o)*(1/24)*RadSpec!X10*def_acf!C10*1</f>
        <v>7.6283840810231736E-3</v>
      </c>
      <c r="AI10" s="58"/>
      <c r="AJ10" s="58"/>
      <c r="AK10" s="58"/>
      <c r="AL10" s="58"/>
      <c r="AM10" s="58"/>
      <c r="AN10" s="58">
        <f>IFERROR(DL/(RadSpec!K10*EF_cw*ED_con*ET_cw_o*(1/24)*IRA_cw),".")</f>
        <v>1.2962602890660446</v>
      </c>
      <c r="AO10" s="58">
        <f>IFERROR(DL/(RadSpec!M10*EF_cw*(1/365)*ED_con*ET_cw_o*(1/24)*GSF_a),".")</f>
        <v>0.24944188801312134</v>
      </c>
      <c r="AP10" s="58">
        <f t="shared" ref="AP10" si="17">IFERROR(IF(AND(ISNUMBER(AN10),ISNUMBER(AO10)),1/((1/AN10)+(1/AO10)),IF(AND(ISNUMBER(AN10),NOT(ISNUMBER(AO10))),1/((1/AN10)),IF(AND(NOT(ISNUMBER(AN10)),ISNUMBER(AO10)),1/((1/AO10)),IF(AND(NOT(ISNUMBER(AN10)),NOT(ISNUMBER(AO10))),".")))),".")</f>
        <v>0.20918752567979859</v>
      </c>
      <c r="AQ10" s="65">
        <f t="shared" si="7"/>
        <v>5000</v>
      </c>
      <c r="AR10" s="65">
        <f t="shared" si="8"/>
        <v>0.22831050228310501</v>
      </c>
      <c r="AS10" s="61"/>
      <c r="AT10" s="61"/>
      <c r="AU10" s="61"/>
    </row>
    <row r="11" spans="1:47" x14ac:dyDescent="0.25">
      <c r="A11" s="64" t="s">
        <v>9</v>
      </c>
      <c r="B11" s="61" t="s">
        <v>274</v>
      </c>
      <c r="C11" s="58" t="str">
        <f>IFERROR((DL/(RadSpec!L11*EF_cw*ED_con*IRS_cw*(1/1000)))*1,".")</f>
        <v>.</v>
      </c>
      <c r="D11" s="58" t="str">
        <f>IFERROR(IF(A11="H-3",(DL/(RadSpec!K11*EF_cw*ED_con*ET_cw_o*(1/24)*IRA_cw*(1/17)*1000))*1,(DL/(RadSpec!K11*EF_cw*ED_con*ET_cw_o*(1/24)*IRA_cw*(1/PEFsc)*1000))*1),".")</f>
        <v>.</v>
      </c>
      <c r="E11" s="58">
        <f>IFERROR((DL/(RadSpec!J11*EF_cw*(1/365)*ED_con*def_acf!D11*ET_cw_o*(1/24)*RadSpec!Y11))*1,".")</f>
        <v>445.26719127762669</v>
      </c>
      <c r="F11" s="58">
        <f t="shared" ref="F11" si="18">(IF(AND(ISNUMBER(C11),ISNUMBER(D11),ISNUMBER(E11)),1/((1/C11)+(1/D11)+(1/E11)),IF(AND(ISNUMBER(C11),ISNUMBER(D11),NOT(ISNUMBER(E11))), 1/((1/C11)+(1/D11)),IF(AND(ISNUMBER(C11),NOT(ISNUMBER(D11)),ISNUMBER(E11)),1/((1/C11)+(1/E11)),IF(AND(NOT(ISNUMBER(C11)),ISNUMBER(D11),ISNUMBER(E11)),1/((1/D11)+(1/E11)),IF(AND(ISNUMBER(C11),NOT(ISNUMBER(D11)),NOT(ISNUMBER(E11))),1/((1/C11)),IF(AND(NOT(ISNUMBER(C11)),NOT(ISNUMBER(D11)),ISNUMBER(E11)),1/((1/E11)),IF(AND(NOT(ISNUMBER(C11)),ISNUMBER(D11),NOT(ISNUMBER(E11))),1/((1/D11)),IF(AND(NOT(ISNUMBER(C11)),NOT(ISNUMBER(D11)),NOT(ISNUMBER(E11))),".")))))))))</f>
        <v>445.26719127762669</v>
      </c>
      <c r="G11" s="65">
        <f t="shared" si="1"/>
        <v>82.5</v>
      </c>
      <c r="H11" s="65">
        <f t="shared" si="2"/>
        <v>4.5908925096199145</v>
      </c>
      <c r="I11" s="65">
        <f>C_*EF_cw*(1/365)*ED_con*(ET_cw_i+ET_cw_o)*(1/24)*RadSpec!X11*def_acf!D11*1</f>
        <v>1.6862148207837168E-2</v>
      </c>
      <c r="J11" s="58"/>
      <c r="K11" s="58"/>
      <c r="L11" s="58"/>
      <c r="M11" s="58"/>
      <c r="N11" s="58" t="str">
        <f>IFERROR((DL/(RadSpec!L11*EF_cw*ED_con*IRS_cw*(1/1000)))*1,".")</f>
        <v>.</v>
      </c>
      <c r="O11" s="58" t="str">
        <f>IFERROR(IF(A11="H-3",(DL/(RadSpec!K11*EF_cw*ED_con*ET_cw_o*(1/24)*IRA_cw*(1/17)*1000))*1,(DL/(RadSpec!K11*EF_cw*ED_con*ET_cw_o*(1/24)*IRA_cw*(1/PEF__sc)*1000))*1),".")</f>
        <v>.</v>
      </c>
      <c r="P11" s="58">
        <f>IFERROR((DL/(RadSpec!J11*EF_cw*(1/365)*ED_con*def_acf!D11*ET_cw_o*(1/24)*RadSpec!Y11))*1,".")</f>
        <v>445.26719127762669</v>
      </c>
      <c r="Q11" s="58">
        <f t="shared" ref="Q11" si="19">(IF(AND(ISNUMBER(N11),ISNUMBER(O11),ISNUMBER(P11)),1/((1/N11)+(1/O11)+(1/P11)),IF(AND(ISNUMBER(N11),ISNUMBER(O11),NOT(ISNUMBER(P11))), 1/((1/N11)+(1/O11)),IF(AND(ISNUMBER(N11),NOT(ISNUMBER(O11)),ISNUMBER(P11)),1/((1/N11)+(1/P11)),IF(AND(NOT(ISNUMBER(N11)),ISNUMBER(O11),ISNUMBER(P11)),1/((1/O11)+(1/P11)),IF(AND(ISNUMBER(N11),NOT(ISNUMBER(O11)),NOT(ISNUMBER(P11))),1/((1/N11)),IF(AND(NOT(ISNUMBER(N11)),NOT(ISNUMBER(O11)),ISNUMBER(P11)),1/((1/P11)),IF(AND(NOT(ISNUMBER(N11)),ISNUMBER(O11),NOT(ISNUMBER(P11))),1/((1/O11)),IF(AND(NOT(ISNUMBER(N11)),NOT(ISNUMBER(O11)),NOT(ISNUMBER(P11))),".")))))))))</f>
        <v>445.26719127762669</v>
      </c>
      <c r="R11" s="65">
        <f t="shared" si="4"/>
        <v>82.5</v>
      </c>
      <c r="S11" s="65">
        <f t="shared" si="5"/>
        <v>0.1011743689317889</v>
      </c>
      <c r="T11" s="65">
        <f>C_*EF_cw*(1/365)*ED_con*(ET_cw_i+ET_cw_o)*(1/24)*RadSpec!X11*def_acf!D11*1</f>
        <v>1.6862148207837168E-2</v>
      </c>
      <c r="U11" s="58"/>
      <c r="V11" s="58"/>
      <c r="W11" s="58"/>
      <c r="X11" s="58"/>
      <c r="Y11" s="58">
        <f>IFERROR((DL/(RadSpec!J11*EF_cw*(1/365)*ED_con*def_acf!D11*ET_cw_o*(1/24)*RadSpec!Y11))*1,".")</f>
        <v>445.26719127762669</v>
      </c>
      <c r="Z11" s="58">
        <f>IFERROR((DL/(RadSpec!P11*EF_cw*(1/365)*ED_con*def_acf!E11*ET_cw_o*(1/24)*RadSpec!U11))*1,".")</f>
        <v>2600.203419167317</v>
      </c>
      <c r="AA11" s="58">
        <f>IFERROR((DL/(RadSpec!Q11*EF_cw*(1/365)*ED_con*def_acf!F11*ET_cw_o*(1/24)*RadSpec!AA11))*1,".")</f>
        <v>682.28855713288533</v>
      </c>
      <c r="AB11" s="58">
        <f>IFERROR((DL/(RadSpec!R11*EF_cw*(1/365)*ED_con*def_acf!G11*ET_cw_o*(1/24)*RadSpec!AB11))*1,".")</f>
        <v>405.88849489015536</v>
      </c>
      <c r="AC11" s="58">
        <f>IFERROR((DL/(RadSpec!N11*EF_cw*(1/365)*ED_con*def_acf!C11*ET_cw_o*(1/24)*RadSpec!X11))*1,".")</f>
        <v>3100.2357233693551</v>
      </c>
      <c r="AD11" s="65">
        <f>C_*EF_cw*(1/365)*ED_con*(ET_cw_i+ET_cw_o)*(1/24)*RadSpec!X11*def_acf!D11*1</f>
        <v>1.6862148207837168E-2</v>
      </c>
      <c r="AE11" s="65">
        <f>C_*EF_cw*(1/365)*ED_con*(ET_cw_i+ET_cw_o)*(1/24)*RadSpec!Y11*def_acf!E11*1</f>
        <v>1.2039811643835616E-2</v>
      </c>
      <c r="AF11" s="65">
        <f>C_*EF_cw*(1/365)*ED_con*(ET_cw_i+ET_cw_o)*(1/24)*RadSpec!Z11*def_acf!F11*1</f>
        <v>1.6414480556301667E-2</v>
      </c>
      <c r="AG11" s="65">
        <f>C_*EF_cw*(1/365)*ED_con*(ET_cw_i+ET_cw_o)*(1/24)*RadSpec!AA11*def_acf!G11*1</f>
        <v>1.9226147560682534E-2</v>
      </c>
      <c r="AH11" s="65">
        <f>C_*EF_cw*(1/365)*ED_con*(ET_cw_i+ET_cw_o)*(1/24)*RadSpec!X11*def_acf!C11*1</f>
        <v>1.0257428363443857E-2</v>
      </c>
      <c r="AI11" s="58"/>
      <c r="AJ11" s="58"/>
      <c r="AK11" s="58"/>
      <c r="AL11" s="58"/>
      <c r="AM11" s="58"/>
      <c r="AN11" s="58" t="str">
        <f>IFERROR(DL/(RadSpec!K11*EF_cw*ED_con*ET_cw_o*(1/24)*IRA_cw),".")</f>
        <v>.</v>
      </c>
      <c r="AO11" s="58">
        <f>IFERROR(DL/(RadSpec!M11*EF_cw*(1/365)*ED_con*ET_cw_o*(1/24)*GSF_a),".")</f>
        <v>1.8758029978586725E-2</v>
      </c>
      <c r="AP11" s="58">
        <f t="shared" ref="AP11" si="20">IFERROR(IF(AND(ISNUMBER(AN11),ISNUMBER(AO11)),1/((1/AN11)+(1/AO11)),IF(AND(ISNUMBER(AN11),NOT(ISNUMBER(AO11))),1/((1/AN11)),IF(AND(NOT(ISNUMBER(AN11)),ISNUMBER(AO11)),1/((1/AO11)),IF(AND(NOT(ISNUMBER(AN11)),NOT(ISNUMBER(AO11))),".")))),".")</f>
        <v>1.8758029978586725E-2</v>
      </c>
      <c r="AQ11" s="65">
        <f t="shared" si="7"/>
        <v>5000</v>
      </c>
      <c r="AR11" s="65">
        <f t="shared" si="8"/>
        <v>0.22831050228310501</v>
      </c>
      <c r="AS11" s="61"/>
      <c r="AT11" s="61"/>
      <c r="AU11" s="61"/>
    </row>
    <row r="12" spans="1:47" x14ac:dyDescent="0.25">
      <c r="A12" s="64" t="s">
        <v>10</v>
      </c>
      <c r="B12" s="61" t="s">
        <v>274</v>
      </c>
      <c r="C12" s="58" t="str">
        <f>IFERROR((DL/(RadSpec!L12*EF_cw*ED_con*IRS_cw*(1/1000)))*1,".")</f>
        <v>.</v>
      </c>
      <c r="D12" s="58" t="str">
        <f>IFERROR(IF(A12="H-3",(DL/(RadSpec!K12*EF_cw*ED_con*ET_cw_o*(1/24)*IRA_cw*(1/17)*1000))*1,(DL/(RadSpec!K12*EF_cw*ED_con*ET_cw_o*(1/24)*IRA_cw*(1/PEFsc)*1000))*1),".")</f>
        <v>.</v>
      </c>
      <c r="E12" s="58">
        <f>IFERROR((DL/(RadSpec!J12*EF_cw*(1/365)*ED_con*def_acf!D12*ET_cw_o*(1/24)*RadSpec!Y12))*1,".")</f>
        <v>90.579983072932407</v>
      </c>
      <c r="F12" s="58">
        <f t="shared" ref="F12" si="21">(IF(AND(ISNUMBER(C12),ISNUMBER(D12),ISNUMBER(E12)),1/((1/C12)+(1/D12)+(1/E12)),IF(AND(ISNUMBER(C12),ISNUMBER(D12),NOT(ISNUMBER(E12))), 1/((1/C12)+(1/D12)),IF(AND(ISNUMBER(C12),NOT(ISNUMBER(D12)),ISNUMBER(E12)),1/((1/C12)+(1/E12)),IF(AND(NOT(ISNUMBER(C12)),ISNUMBER(D12),ISNUMBER(E12)),1/((1/D12)+(1/E12)),IF(AND(ISNUMBER(C12),NOT(ISNUMBER(D12)),NOT(ISNUMBER(E12))),1/((1/C12)),IF(AND(NOT(ISNUMBER(C12)),NOT(ISNUMBER(D12)),ISNUMBER(E12)),1/((1/E12)),IF(AND(NOT(ISNUMBER(C12)),ISNUMBER(D12),NOT(ISNUMBER(E12))),1/((1/D12)),IF(AND(NOT(ISNUMBER(C12)),NOT(ISNUMBER(D12)),NOT(ISNUMBER(E12))),".")))))))))</f>
        <v>90.579983072932407</v>
      </c>
      <c r="G12" s="65">
        <f t="shared" si="1"/>
        <v>82.5</v>
      </c>
      <c r="H12" s="65">
        <f t="shared" si="2"/>
        <v>4.5908925096199145</v>
      </c>
      <c r="I12" s="65">
        <f>C_*EF_cw*(1/365)*ED_con*(ET_cw_i+ET_cw_o)*(1/24)*RadSpec!X12*def_acf!D12*1</f>
        <v>1.8018434244265275E-2</v>
      </c>
      <c r="J12" s="58"/>
      <c r="K12" s="58"/>
      <c r="L12" s="58"/>
      <c r="M12" s="58"/>
      <c r="N12" s="58" t="str">
        <f>IFERROR((DL/(RadSpec!L12*EF_cw*ED_con*IRS_cw*(1/1000)))*1,".")</f>
        <v>.</v>
      </c>
      <c r="O12" s="58" t="str">
        <f>IFERROR(IF(A12="H-3",(DL/(RadSpec!K12*EF_cw*ED_con*ET_cw_o*(1/24)*IRA_cw*(1/17)*1000))*1,(DL/(RadSpec!K12*EF_cw*ED_con*ET_cw_o*(1/24)*IRA_cw*(1/PEF__sc)*1000))*1),".")</f>
        <v>.</v>
      </c>
      <c r="P12" s="58">
        <f>IFERROR((DL/(RadSpec!J12*EF_cw*(1/365)*ED_con*def_acf!D12*ET_cw_o*(1/24)*RadSpec!Y12))*1,".")</f>
        <v>90.579983072932407</v>
      </c>
      <c r="Q12" s="58">
        <f t="shared" ref="Q12" si="22">(IF(AND(ISNUMBER(N12),ISNUMBER(O12),ISNUMBER(P12)),1/((1/N12)+(1/O12)+(1/P12)),IF(AND(ISNUMBER(N12),ISNUMBER(O12),NOT(ISNUMBER(P12))), 1/((1/N12)+(1/O12)),IF(AND(ISNUMBER(N12),NOT(ISNUMBER(O12)),ISNUMBER(P12)),1/((1/N12)+(1/P12)),IF(AND(NOT(ISNUMBER(N12)),ISNUMBER(O12),ISNUMBER(P12)),1/((1/O12)+(1/P12)),IF(AND(ISNUMBER(N12),NOT(ISNUMBER(O12)),NOT(ISNUMBER(P12))),1/((1/N12)),IF(AND(NOT(ISNUMBER(N12)),NOT(ISNUMBER(O12)),ISNUMBER(P12)),1/((1/P12)),IF(AND(NOT(ISNUMBER(N12)),ISNUMBER(O12),NOT(ISNUMBER(P12))),1/((1/O12)),IF(AND(NOT(ISNUMBER(N12)),NOT(ISNUMBER(O12)),NOT(ISNUMBER(P12))),".")))))))))</f>
        <v>90.579983072932407</v>
      </c>
      <c r="R12" s="65">
        <f t="shared" si="4"/>
        <v>82.5</v>
      </c>
      <c r="S12" s="65">
        <f t="shared" si="5"/>
        <v>0.1011743689317889</v>
      </c>
      <c r="T12" s="65">
        <f>C_*EF_cw*(1/365)*ED_con*(ET_cw_i+ET_cw_o)*(1/24)*RadSpec!X12*def_acf!D12*1</f>
        <v>1.8018434244265275E-2</v>
      </c>
      <c r="U12" s="58"/>
      <c r="V12" s="58"/>
      <c r="W12" s="58"/>
      <c r="X12" s="58"/>
      <c r="Y12" s="58">
        <f>IFERROR((DL/(RadSpec!J12*EF_cw*(1/365)*ED_con*def_acf!D12*ET_cw_o*(1/24)*RadSpec!Y12))*1,".")</f>
        <v>90.579983072932407</v>
      </c>
      <c r="Z12" s="58">
        <f>IFERROR((DL/(RadSpec!P12*EF_cw*(1/365)*ED_con*def_acf!E12*ET_cw_o*(1/24)*RadSpec!U12))*1,".")</f>
        <v>634.49732110220566</v>
      </c>
      <c r="AA12" s="58">
        <f>IFERROR((DL/(RadSpec!Q12*EF_cw*(1/365)*ED_con*def_acf!F12*ET_cw_o*(1/24)*RadSpec!AA12))*1,".")</f>
        <v>157.96592664934272</v>
      </c>
      <c r="AB12" s="58">
        <f>IFERROR((DL/(RadSpec!R12*EF_cw*(1/365)*ED_con*def_acf!G12*ET_cw_o*(1/24)*RadSpec!AB12))*1,".")</f>
        <v>90.861512167421324</v>
      </c>
      <c r="AC12" s="58">
        <f>IFERROR((DL/(RadSpec!N12*EF_cw*(1/365)*ED_con*def_acf!C12*ET_cw_o*(1/24)*RadSpec!X12))*1,".")</f>
        <v>664.31761956444734</v>
      </c>
      <c r="AD12" s="65">
        <f>C_*EF_cw*(1/365)*ED_con*(ET_cw_i+ET_cw_o)*(1/24)*RadSpec!X12*def_acf!D12*1</f>
        <v>1.8018434244265275E-2</v>
      </c>
      <c r="AE12" s="65">
        <f>C_*EF_cw*(1/365)*ED_con*(ET_cw_i+ET_cw_o)*(1/24)*RadSpec!Y12*def_acf!E12*1</f>
        <v>1.137075834900169E-2</v>
      </c>
      <c r="AF12" s="65">
        <f>C_*EF_cw*(1/365)*ED_con*(ET_cw_i+ET_cw_o)*(1/24)*RadSpec!Z12*def_acf!F12*1</f>
        <v>1.6371533578349473E-2</v>
      </c>
      <c r="AG12" s="65">
        <f>C_*EF_cw*(1/365)*ED_con*(ET_cw_i+ET_cw_o)*(1/24)*RadSpec!AA12*def_acf!G12*1</f>
        <v>1.9191317583217533E-2</v>
      </c>
      <c r="AH12" s="65">
        <f>C_*EF_cw*(1/365)*ED_con*(ET_cw_i+ET_cw_o)*(1/24)*RadSpec!X12*def_acf!C12*1</f>
        <v>8.6421828164831727E-3</v>
      </c>
      <c r="AI12" s="58"/>
      <c r="AJ12" s="58"/>
      <c r="AK12" s="58"/>
      <c r="AL12" s="58"/>
      <c r="AM12" s="58"/>
      <c r="AN12" s="58" t="str">
        <f>IFERROR(DL/(RadSpec!K12*EF_cw*ED_con*ET_cw_o*(1/24)*IRA_cw),".")</f>
        <v>.</v>
      </c>
      <c r="AO12" s="58">
        <f>IFERROR(DL/(RadSpec!M12*EF_cw*(1/365)*ED_con*ET_cw_o*(1/24)*GSF_a),".")</f>
        <v>4.2171829987829867E-3</v>
      </c>
      <c r="AP12" s="58">
        <f t="shared" ref="AP12" si="23">IFERROR(IF(AND(ISNUMBER(AN12),ISNUMBER(AO12)),1/((1/AN12)+(1/AO12)),IF(AND(ISNUMBER(AN12),NOT(ISNUMBER(AO12))),1/((1/AN12)),IF(AND(NOT(ISNUMBER(AN12)),ISNUMBER(AO12)),1/((1/AO12)),IF(AND(NOT(ISNUMBER(AN12)),NOT(ISNUMBER(AO12))),".")))),".")</f>
        <v>4.2171829987829867E-3</v>
      </c>
      <c r="AQ12" s="65">
        <f t="shared" si="7"/>
        <v>5000</v>
      </c>
      <c r="AR12" s="65">
        <f t="shared" si="8"/>
        <v>0.22831050228310501</v>
      </c>
      <c r="AS12" s="61"/>
      <c r="AT12" s="61"/>
      <c r="AU12" s="61"/>
    </row>
    <row r="13" spans="1:47" x14ac:dyDescent="0.25">
      <c r="A13" s="64" t="s">
        <v>11</v>
      </c>
      <c r="B13" s="61" t="s">
        <v>274</v>
      </c>
      <c r="C13" s="58">
        <f>IFERROR((DL/(RadSpec!L13*EF_cw*ED_con*IRS_cw*(1/1000)))*1,".")</f>
        <v>30.616853046759591</v>
      </c>
      <c r="D13" s="58">
        <f>IFERROR(IF(A13="H-3",(DL/(RadSpec!K13*EF_cw*ED_con*ET_cw_o*(1/24)*IRA_cw*(1/17)*1000))*1,(DL/(RadSpec!K13*EF_cw*ED_con*ET_cw_o*(1/24)*IRA_cw*(1/PEFsc)*1000))*1),".")</f>
        <v>4.6722987752543395</v>
      </c>
      <c r="E13" s="58">
        <f>IFERROR((DL/(RadSpec!J13*EF_cw*(1/365)*ED_con*def_acf!D13*ET_cw_o*(1/24)*RadSpec!Y13))*1,".")</f>
        <v>625.73049337377813</v>
      </c>
      <c r="F13" s="58">
        <f t="shared" ref="F13:F14" si="24">(IF(AND(ISNUMBER(C13),ISNUMBER(D13),ISNUMBER(E13)),1/((1/C13)+(1/D13)+(1/E13)),IF(AND(ISNUMBER(C13),ISNUMBER(D13),NOT(ISNUMBER(E13))), 1/((1/C13)+(1/D13)),IF(AND(ISNUMBER(C13),NOT(ISNUMBER(D13)),ISNUMBER(E13)),1/((1/C13)+(1/E13)),IF(AND(NOT(ISNUMBER(C13)),ISNUMBER(D13),ISNUMBER(E13)),1/((1/D13)+(1/E13)),IF(AND(ISNUMBER(C13),NOT(ISNUMBER(D13)),NOT(ISNUMBER(E13))),1/((1/C13)),IF(AND(NOT(ISNUMBER(C13)),NOT(ISNUMBER(D13)),ISNUMBER(E13)),1/((1/E13)),IF(AND(NOT(ISNUMBER(C13)),ISNUMBER(D13),NOT(ISNUMBER(E13))),1/((1/D13)),IF(AND(NOT(ISNUMBER(C13)),NOT(ISNUMBER(D13)),NOT(ISNUMBER(E13))),".")))))))))</f>
        <v>4.027592376155245</v>
      </c>
      <c r="G13" s="65">
        <f t="shared" si="1"/>
        <v>82.5</v>
      </c>
      <c r="H13" s="65">
        <f t="shared" si="2"/>
        <v>4.5908925096199145</v>
      </c>
      <c r="I13" s="65">
        <f>C_*EF_cw*(1/365)*ED_con*(ET_cw_i+ET_cw_o)*(1/24)*RadSpec!X13*def_acf!D13*1</f>
        <v>2.3830950238309587E-2</v>
      </c>
      <c r="J13" s="58"/>
      <c r="K13" s="58"/>
      <c r="L13" s="58"/>
      <c r="M13" s="58"/>
      <c r="N13" s="58">
        <f>IFERROR((DL/(RadSpec!L13*EF_cw*ED_con*IRS_cw*(1/1000)))*1,".")</f>
        <v>30.616853046759591</v>
      </c>
      <c r="O13" s="58">
        <f>IFERROR(IF(A13="H-3",(DL/(RadSpec!K13*EF_cw*ED_con*ET_cw_o*(1/24)*IRA_cw*(1/17)*1000))*1,(DL/(RadSpec!K13*EF_cw*ED_con*ET_cw_o*(1/24)*IRA_cw*(1/PEF__sc)*1000))*1),".")</f>
        <v>212.01042987955688</v>
      </c>
      <c r="P13" s="58">
        <f>IFERROR((DL/(RadSpec!J13*EF_cw*(1/365)*ED_con*def_acf!D13*ET_cw_o*(1/24)*RadSpec!Y13))*1,".")</f>
        <v>625.73049337377813</v>
      </c>
      <c r="Q13" s="58">
        <f t="shared" ref="Q13:Q14" si="25">(IF(AND(ISNUMBER(N13),ISNUMBER(O13),ISNUMBER(P13)),1/((1/N13)+(1/O13)+(1/P13)),IF(AND(ISNUMBER(N13),ISNUMBER(O13),NOT(ISNUMBER(P13))), 1/((1/N13)+(1/O13)),IF(AND(ISNUMBER(N13),NOT(ISNUMBER(O13)),ISNUMBER(P13)),1/((1/N13)+(1/P13)),IF(AND(NOT(ISNUMBER(N13)),ISNUMBER(O13),ISNUMBER(P13)),1/((1/O13)+(1/P13)),IF(AND(ISNUMBER(N13),NOT(ISNUMBER(O13)),NOT(ISNUMBER(P13))),1/((1/N13)),IF(AND(NOT(ISNUMBER(N13)),NOT(ISNUMBER(O13)),ISNUMBER(P13)),1/((1/P13)),IF(AND(NOT(ISNUMBER(N13)),ISNUMBER(O13),NOT(ISNUMBER(P13))),1/((1/O13)),IF(AND(NOT(ISNUMBER(N13)),NOT(ISNUMBER(O13)),NOT(ISNUMBER(P13))),".")))))))))</f>
        <v>25.656398955463086</v>
      </c>
      <c r="R13" s="65">
        <f t="shared" si="4"/>
        <v>82.5</v>
      </c>
      <c r="S13" s="65">
        <f t="shared" si="5"/>
        <v>0.1011743689317889</v>
      </c>
      <c r="T13" s="65">
        <f>C_*EF_cw*(1/365)*ED_con*(ET_cw_i+ET_cw_o)*(1/24)*RadSpec!X13*def_acf!D13*1</f>
        <v>2.3830950238309587E-2</v>
      </c>
      <c r="U13" s="58"/>
      <c r="V13" s="58"/>
      <c r="W13" s="58"/>
      <c r="X13" s="58"/>
      <c r="Y13" s="58">
        <f>IFERROR((DL/(RadSpec!J13*EF_cw*(1/365)*ED_con*def_acf!D13*ET_cw_o*(1/24)*RadSpec!Y13))*1,".")</f>
        <v>625.73049337377813</v>
      </c>
      <c r="Z13" s="58">
        <f>IFERROR((DL/(RadSpec!P13*EF_cw*(1/365)*ED_con*def_acf!E13*ET_cw_o*(1/24)*RadSpec!U13))*1,".")</f>
        <v>1824.5600351688297</v>
      </c>
      <c r="AA13" s="58">
        <f>IFERROR((DL/(RadSpec!Q13*EF_cw*(1/365)*ED_con*def_acf!F13*ET_cw_o*(1/24)*RadSpec!AA13))*1,".")</f>
        <v>779.94005766835858</v>
      </c>
      <c r="AB13" s="58">
        <f>IFERROR((DL/(RadSpec!R13*EF_cw*(1/365)*ED_con*def_acf!G13*ET_cw_o*(1/24)*RadSpec!AB13))*1,".")</f>
        <v>617.5523424150532</v>
      </c>
      <c r="AC13" s="58">
        <f>IFERROR((DL/(RadSpec!N13*EF_cw*(1/365)*ED_con*def_acf!C13*ET_cw_o*(1/24)*RadSpec!X13))*1,".")</f>
        <v>1702.2896328453837</v>
      </c>
      <c r="AD13" s="65">
        <f>C_*EF_cw*(1/365)*ED_con*(ET_cw_i+ET_cw_o)*(1/24)*RadSpec!X13*def_acf!D13*1</f>
        <v>2.3830950238309587E-2</v>
      </c>
      <c r="AE13" s="65">
        <f>C_*EF_cw*(1/365)*ED_con*(ET_cw_i+ET_cw_o)*(1/24)*RadSpec!Y13*def_acf!E13*1</f>
        <v>2.445027364875799E-2</v>
      </c>
      <c r="AF13" s="65">
        <f>C_*EF_cw*(1/365)*ED_con*(ET_cw_i+ET_cw_o)*(1/24)*RadSpec!Z13*def_acf!F13*1</f>
        <v>2.3999150472549542E-2</v>
      </c>
      <c r="AG13" s="65">
        <f>C_*EF_cw*(1/365)*ED_con*(ET_cw_i+ET_cw_o)*(1/24)*RadSpec!AA13*def_acf!G13*1</f>
        <v>2.4213988292800682E-2</v>
      </c>
      <c r="AH13" s="65">
        <f>C_*EF_cw*(1/365)*ED_con*(ET_cw_i+ET_cw_o)*(1/24)*RadSpec!X13*def_acf!C13*1</f>
        <v>2.0595019535847098E-2</v>
      </c>
      <c r="AI13" s="58"/>
      <c r="AJ13" s="58"/>
      <c r="AK13" s="58"/>
      <c r="AL13" s="58"/>
      <c r="AM13" s="58"/>
      <c r="AN13" s="58">
        <f>IFERROR(DL/(RadSpec!K13*EF_cw*ED_con*ET_cw_o*(1/24)*IRA_cw),".")</f>
        <v>4.2900042900042897E-3</v>
      </c>
      <c r="AO13" s="58">
        <f>IFERROR(DL/(RadSpec!M13*EF_cw*(1/365)*ED_con*ET_cw_o*(1/24)*GSF_a),".")</f>
        <v>2.7264578457248143E-2</v>
      </c>
      <c r="AP13" s="58">
        <f t="shared" ref="AP13:AP14" si="26">IFERROR(IF(AND(ISNUMBER(AN13),ISNUMBER(AO13)),1/((1/AN13)+(1/AO13)),IF(AND(ISNUMBER(AN13),NOT(ISNUMBER(AO13))),1/((1/AN13)),IF(AND(NOT(ISNUMBER(AN13)),ISNUMBER(AO13)),1/((1/AO13)),IF(AND(NOT(ISNUMBER(AN13)),NOT(ISNUMBER(AO13))),".")))),".")</f>
        <v>3.7067566218075762E-3</v>
      </c>
      <c r="AQ13" s="65">
        <f t="shared" si="7"/>
        <v>5000</v>
      </c>
      <c r="AR13" s="65">
        <f t="shared" si="8"/>
        <v>0.22831050228310501</v>
      </c>
      <c r="AS13" s="61"/>
      <c r="AT13" s="61"/>
      <c r="AU13" s="61"/>
    </row>
    <row r="14" spans="1:47" x14ac:dyDescent="0.25">
      <c r="A14" s="64" t="s">
        <v>12</v>
      </c>
      <c r="B14" s="61" t="s">
        <v>274</v>
      </c>
      <c r="C14" s="58">
        <f>IFERROR((DL/(RadSpec!L14*EF_cw*ED_con*IRS_cw*(1/1000)))*1,".")</f>
        <v>3391.3077391338261</v>
      </c>
      <c r="D14" s="58">
        <f>IFERROR(IF(A14="H-3",(DL/(RadSpec!K14*EF_cw*ED_con*ET_cw_o*(1/24)*IRA_cw*(1/17)*1000))*1,(DL/(RadSpec!K14*EF_cw*ED_con*ET_cw_o*(1/24)*IRA_cw*(1/PEFsc)*1000))*1),".")</f>
        <v>12910.299247413304</v>
      </c>
      <c r="E14" s="58">
        <f>IFERROR((DL/(RadSpec!J14*EF_cw*(1/365)*ED_con*def_acf!D14*ET_cw_o*(1/24)*RadSpec!Y14))*1,".")</f>
        <v>53.140053111121901</v>
      </c>
      <c r="F14" s="58">
        <f t="shared" si="24"/>
        <v>52.109045174975179</v>
      </c>
      <c r="G14" s="65">
        <f t="shared" si="1"/>
        <v>82.5</v>
      </c>
      <c r="H14" s="65">
        <f t="shared" si="2"/>
        <v>4.5908925096199145</v>
      </c>
      <c r="I14" s="65">
        <f>C_*EF_cw*(1/365)*ED_con*(ET_cw_i+ET_cw_o)*(1/24)*RadSpec!X14*def_acf!D14*1</f>
        <v>1.8484369511766779E-2</v>
      </c>
      <c r="J14" s="58"/>
      <c r="K14" s="58"/>
      <c r="L14" s="58"/>
      <c r="M14" s="58"/>
      <c r="N14" s="58">
        <f>IFERROR((DL/(RadSpec!L14*EF_cw*ED_con*IRS_cw*(1/1000)))*1,".")</f>
        <v>3391.3077391338261</v>
      </c>
      <c r="O14" s="58">
        <f>IFERROR(IF(A14="H-3",(DL/(RadSpec!K14*EF_cw*ED_con*ET_cw_o*(1/24)*IRA_cw*(1/17)*1000))*1,(DL/(RadSpec!K14*EF_cw*ED_con*ET_cw_o*(1/24)*IRA_cw*(1/PEF__sc)*1000))*1),".")</f>
        <v>585818.2930882494</v>
      </c>
      <c r="P14" s="58">
        <f>IFERROR((DL/(RadSpec!J14*EF_cw*(1/365)*ED_con*def_acf!D14*ET_cw_o*(1/24)*RadSpec!Y14))*1,".")</f>
        <v>53.140053111121901</v>
      </c>
      <c r="Q14" s="58">
        <f t="shared" si="25"/>
        <v>52.31554969040846</v>
      </c>
      <c r="R14" s="65">
        <f t="shared" si="4"/>
        <v>82.5</v>
      </c>
      <c r="S14" s="65">
        <f t="shared" si="5"/>
        <v>0.1011743689317889</v>
      </c>
      <c r="T14" s="65">
        <f>C_*EF_cw*(1/365)*ED_con*(ET_cw_i+ET_cw_o)*(1/24)*RadSpec!X14*def_acf!D14*1</f>
        <v>1.8484369511766779E-2</v>
      </c>
      <c r="U14" s="58"/>
      <c r="V14" s="58"/>
      <c r="W14" s="58"/>
      <c r="X14" s="58"/>
      <c r="Y14" s="58">
        <f>IFERROR((DL/(RadSpec!J14*EF_cw*(1/365)*ED_con*def_acf!D14*ET_cw_o*(1/24)*RadSpec!Y14))*1,".")</f>
        <v>53.140053111121901</v>
      </c>
      <c r="Z14" s="58">
        <f>IFERROR((DL/(RadSpec!P14*EF_cw*(1/365)*ED_con*def_acf!E14*ET_cw_o*(1/24)*RadSpec!U14))*1,".")</f>
        <v>299.47254755323223</v>
      </c>
      <c r="AA14" s="58">
        <f>IFERROR((DL/(RadSpec!Q14*EF_cw*(1/365)*ED_con*def_acf!F14*ET_cw_o*(1/24)*RadSpec!AA14))*1,".")</f>
        <v>86.313177107339598</v>
      </c>
      <c r="AB14" s="58">
        <f>IFERROR((DL/(RadSpec!R14*EF_cw*(1/365)*ED_con*def_acf!G14*ET_cw_o*(1/24)*RadSpec!AB14))*1,".")</f>
        <v>52.887528044010224</v>
      </c>
      <c r="AC14" s="58">
        <f>IFERROR((DL/(RadSpec!N14*EF_cw*(1/365)*ED_con*def_acf!C14*ET_cw_o*(1/24)*RadSpec!X14))*1,".")</f>
        <v>323.81237572801064</v>
      </c>
      <c r="AD14" s="65">
        <f>C_*EF_cw*(1/365)*ED_con*(ET_cw_i+ET_cw_o)*(1/24)*RadSpec!X14*def_acf!D14*1</f>
        <v>1.8484369511766779E-2</v>
      </c>
      <c r="AE14" s="65">
        <f>C_*EF_cw*(1/365)*ED_con*(ET_cw_i+ET_cw_o)*(1/24)*RadSpec!Y14*def_acf!E14*1</f>
        <v>1.4075453296094336E-2</v>
      </c>
      <c r="AF14" s="65">
        <f>C_*EF_cw*(1/365)*ED_con*(ET_cw_i+ET_cw_o)*(1/24)*RadSpec!Z14*def_acf!F14*1</f>
        <v>1.7569982132221551E-2</v>
      </c>
      <c r="AG14" s="65">
        <f>C_*EF_cw*(1/365)*ED_con*(ET_cw_i+ET_cw_o)*(1/24)*RadSpec!AA14*def_acf!G14*1</f>
        <v>1.9616438356164383E-2</v>
      </c>
      <c r="AH14" s="65">
        <f>C_*EF_cw*(1/365)*ED_con*(ET_cw_i+ET_cw_o)*(1/24)*RadSpec!X14*def_acf!C14*1</f>
        <v>1.3077980227867192E-2</v>
      </c>
      <c r="AI14" s="58"/>
      <c r="AJ14" s="58"/>
      <c r="AK14" s="58"/>
      <c r="AL14" s="58"/>
      <c r="AM14" s="58"/>
      <c r="AN14" s="58">
        <f>IFERROR(DL/(RadSpec!K14*EF_cw*ED_con*ET_cw_o*(1/24)*IRA_cw),".")</f>
        <v>11.853959222380274</v>
      </c>
      <c r="AO14" s="58">
        <f>IFERROR(DL/(RadSpec!M14*EF_cw*(1/365)*ED_con*ET_cw_o*(1/24)*GSF_a),".")</f>
        <v>2.5293999431751247E-3</v>
      </c>
      <c r="AP14" s="58">
        <f t="shared" si="26"/>
        <v>2.528860334503761E-3</v>
      </c>
      <c r="AQ14" s="65">
        <f t="shared" si="7"/>
        <v>5000</v>
      </c>
      <c r="AR14" s="65">
        <f t="shared" si="8"/>
        <v>0.22831050228310501</v>
      </c>
      <c r="AS14" s="61"/>
      <c r="AT14" s="61"/>
      <c r="AU14" s="61"/>
    </row>
    <row r="15" spans="1:47" x14ac:dyDescent="0.25">
      <c r="A15" s="64" t="s">
        <v>13</v>
      </c>
      <c r="B15" s="61" t="s">
        <v>274</v>
      </c>
      <c r="C15" s="58">
        <f>IFERROR((DL/(RadSpec!L15*EF_cw*ED_con*IRS_cw*(1/1000)))*1,".")</f>
        <v>57777.835555613325</v>
      </c>
      <c r="D15" s="58">
        <f>IFERROR(IF(A15="H-3",(DL/(RadSpec!K15*EF_cw*ED_con*ET_cw_o*(1/24)*IRA_cw*(1/17)*1000))*1,(DL/(RadSpec!K15*EF_cw*ED_con*ET_cw_o*(1/24)*IRA_cw*(1/PEFsc)*1000))*1),".")</f>
        <v>843423.5611490641</v>
      </c>
      <c r="E15" s="58">
        <f>IFERROR((DL/(RadSpec!J15*EF_cw*(1/365)*ED_con*def_acf!D15*ET_cw_o*(1/24)*RadSpec!Y15))*1,".")</f>
        <v>6464.7194577428736</v>
      </c>
      <c r="F15" s="58">
        <f t="shared" ref="F15:F17" si="27">(IF(AND(ISNUMBER(C15),ISNUMBER(D15),ISNUMBER(E15)),1/((1/C15)+(1/D15)+(1/E15)),IF(AND(ISNUMBER(C15),ISNUMBER(D15),NOT(ISNUMBER(E15))), 1/((1/C15)+(1/D15)),IF(AND(ISNUMBER(C15),NOT(ISNUMBER(D15)),ISNUMBER(E15)),1/((1/C15)+(1/E15)),IF(AND(NOT(ISNUMBER(C15)),ISNUMBER(D15),ISNUMBER(E15)),1/((1/D15)+(1/E15)),IF(AND(ISNUMBER(C15),NOT(ISNUMBER(D15)),NOT(ISNUMBER(E15))),1/((1/C15)),IF(AND(NOT(ISNUMBER(C15)),NOT(ISNUMBER(D15)),ISNUMBER(E15)),1/((1/E15)),IF(AND(NOT(ISNUMBER(C15)),ISNUMBER(D15),NOT(ISNUMBER(E15))),1/((1/D15)),IF(AND(NOT(ISNUMBER(C15)),NOT(ISNUMBER(D15)),NOT(ISNUMBER(E15))),".")))))))))</f>
        <v>5774.3697698529968</v>
      </c>
      <c r="G15" s="65">
        <f t="shared" si="1"/>
        <v>82.5</v>
      </c>
      <c r="H15" s="65">
        <f t="shared" si="2"/>
        <v>4.5908925096199145</v>
      </c>
      <c r="I15" s="65">
        <f>C_*EF_cw*(1/365)*ED_con*(ET_cw_i+ET_cw_o)*(1/24)*RadSpec!X15*def_acf!D15*1</f>
        <v>0.20547945205479451</v>
      </c>
      <c r="J15" s="58"/>
      <c r="K15" s="58"/>
      <c r="L15" s="58"/>
      <c r="M15" s="58"/>
      <c r="N15" s="58">
        <f>IFERROR((DL/(RadSpec!L15*EF_cw*ED_con*IRS_cw*(1/1000)))*1,".")</f>
        <v>57777.835555613325</v>
      </c>
      <c r="O15" s="58">
        <f>IFERROR(IF(A15="H-3",(DL/(RadSpec!K15*EF_cw*ED_con*ET_cw_o*(1/24)*IRA_cw*(1/17)*1000))*1,(DL/(RadSpec!K15*EF_cw*ED_con*ET_cw_o*(1/24)*IRA_cw*(1/PEF__sc)*1000))*1),".")</f>
        <v>38271223.731839783</v>
      </c>
      <c r="P15" s="58">
        <f>IFERROR((DL/(RadSpec!J15*EF_cw*(1/365)*ED_con*def_acf!D15*ET_cw_o*(1/24)*RadSpec!Y15))*1,".")</f>
        <v>6464.7194577428736</v>
      </c>
      <c r="Q15" s="58">
        <f t="shared" ref="Q15:Q17" si="28">(IF(AND(ISNUMBER(N15),ISNUMBER(O15),ISNUMBER(P15)),1/((1/N15)+(1/O15)+(1/P15)),IF(AND(ISNUMBER(N15),ISNUMBER(O15),NOT(ISNUMBER(P15))), 1/((1/N15)+(1/O15)),IF(AND(ISNUMBER(N15),NOT(ISNUMBER(O15)),ISNUMBER(P15)),1/((1/N15)+(1/P15)),IF(AND(NOT(ISNUMBER(N15)),ISNUMBER(O15),ISNUMBER(P15)),1/((1/O15)+(1/P15)),IF(AND(ISNUMBER(N15),NOT(ISNUMBER(O15)),NOT(ISNUMBER(P15))),1/((1/N15)),IF(AND(NOT(ISNUMBER(N15)),NOT(ISNUMBER(O15)),ISNUMBER(P15)),1/((1/P15)),IF(AND(NOT(ISNUMBER(N15)),ISNUMBER(O15),NOT(ISNUMBER(P15))),1/((1/O15)),IF(AND(NOT(ISNUMBER(N15)),NOT(ISNUMBER(O15)),NOT(ISNUMBER(P15))),".")))))))))</f>
        <v>5813.2924724997129</v>
      </c>
      <c r="R15" s="65">
        <f t="shared" si="4"/>
        <v>82.5</v>
      </c>
      <c r="S15" s="65">
        <f t="shared" si="5"/>
        <v>0.1011743689317889</v>
      </c>
      <c r="T15" s="65">
        <f>C_*EF_cw*(1/365)*ED_con*(ET_cw_i+ET_cw_o)*(1/24)*RadSpec!X15*def_acf!D15*1</f>
        <v>0.20547945205479451</v>
      </c>
      <c r="U15" s="58"/>
      <c r="V15" s="58"/>
      <c r="W15" s="58"/>
      <c r="X15" s="58"/>
      <c r="Y15" s="58">
        <f>IFERROR((DL/(RadSpec!J15*EF_cw*(1/365)*ED_con*def_acf!D15*ET_cw_o*(1/24)*RadSpec!Y15))*1,".")</f>
        <v>6464.7194577428736</v>
      </c>
      <c r="Z15" s="58">
        <f>IFERROR((DL/(RadSpec!P15*EF_cw*(1/365)*ED_con*def_acf!E15*ET_cw_o*(1/24)*RadSpec!U15))*1,".")</f>
        <v>18321.251346486482</v>
      </c>
      <c r="AA15" s="58">
        <f>IFERROR((DL/(RadSpec!Q15*EF_cw*(1/365)*ED_con*def_acf!F15*ET_cw_o*(1/24)*RadSpec!AA15))*1,".")</f>
        <v>8167.0280296877072</v>
      </c>
      <c r="AB15" s="58">
        <f>IFERROR((DL/(RadSpec!R15*EF_cw*(1/365)*ED_con*def_acf!G15*ET_cw_o*(1/24)*RadSpec!AB15))*1,".")</f>
        <v>6562.42302637375</v>
      </c>
      <c r="AC15" s="58">
        <f>IFERROR((DL/(RadSpec!N15*EF_cw*(1/365)*ED_con*def_acf!C15*ET_cw_o*(1/24)*RadSpec!X15))*1,".")</f>
        <v>1305.0477638542886</v>
      </c>
      <c r="AD15" s="65">
        <f>C_*EF_cw*(1/365)*ED_con*(ET_cw_i+ET_cw_o)*(1/24)*RadSpec!X15*def_acf!D15*1</f>
        <v>0.20547945205479451</v>
      </c>
      <c r="AE15" s="65">
        <f>C_*EF_cw*(1/365)*ED_con*(ET_cw_i+ET_cw_o)*(1/24)*RadSpec!Y15*def_acf!E15*1</f>
        <v>0.20547945205479451</v>
      </c>
      <c r="AF15" s="65">
        <f>C_*EF_cw*(1/365)*ED_con*(ET_cw_i+ET_cw_o)*(1/24)*RadSpec!Z15*def_acf!F15*1</f>
        <v>0.20547945205479451</v>
      </c>
      <c r="AG15" s="65">
        <f>C_*EF_cw*(1/365)*ED_con*(ET_cw_i+ET_cw_o)*(1/24)*RadSpec!AA15*def_acf!G15*1</f>
        <v>0.20547945205479451</v>
      </c>
      <c r="AH15" s="65">
        <f>C_*EF_cw*(1/365)*ED_con*(ET_cw_i+ET_cw_o)*(1/24)*RadSpec!X15*def_acf!C15*1</f>
        <v>0.20547945205479451</v>
      </c>
      <c r="AI15" s="58"/>
      <c r="AJ15" s="58"/>
      <c r="AK15" s="58"/>
      <c r="AL15" s="58"/>
      <c r="AM15" s="58"/>
      <c r="AN15" s="58">
        <f>IFERROR(DL/(RadSpec!K15*EF_cw*ED_con*ET_cw_o*(1/24)*IRA_cw),".")</f>
        <v>774.41338186323856</v>
      </c>
      <c r="AO15" s="58">
        <f>IFERROR(DL/(RadSpec!M15*EF_cw*(1/365)*ED_con*ET_cw_o*(1/24)*GSF_a),".")</f>
        <v>0.23447537473233404</v>
      </c>
      <c r="AP15" s="58">
        <f t="shared" ref="AP15:AP17" si="29">IFERROR(IF(AND(ISNUMBER(AN15),ISNUMBER(AO15)),1/((1/AN15)+(1/AO15)),IF(AND(ISNUMBER(AN15),NOT(ISNUMBER(AO15))),1/((1/AN15)),IF(AND(NOT(ISNUMBER(AN15)),ISNUMBER(AO15)),1/((1/AO15)),IF(AND(NOT(ISNUMBER(AN15)),NOT(ISNUMBER(AO15))),".")))),".")</f>
        <v>0.23440440222419093</v>
      </c>
      <c r="AQ15" s="65">
        <f t="shared" si="7"/>
        <v>5000</v>
      </c>
      <c r="AR15" s="65">
        <f t="shared" si="8"/>
        <v>0.22831050228310501</v>
      </c>
      <c r="AS15" s="61"/>
      <c r="AT15" s="61"/>
      <c r="AU15" s="61"/>
    </row>
    <row r="16" spans="1:47" x14ac:dyDescent="0.25">
      <c r="A16" s="64" t="s">
        <v>14</v>
      </c>
      <c r="B16" s="61" t="s">
        <v>274</v>
      </c>
      <c r="C16" s="58">
        <f>IFERROR((DL/(RadSpec!L16*EF_cw*ED_con*IRS_cw*(1/1000)))*1,".")</f>
        <v>4.7069012586253969</v>
      </c>
      <c r="D16" s="58">
        <f>IFERROR(IF(A16="H-3",(DL/(RadSpec!K16*EF_cw*ED_con*ET_cw_o*(1/24)*IRA_cw*(1/17)*1000))*1,(DL/(RadSpec!K16*EF_cw*ED_con*ET_cw_o*(1/24)*IRA_cw*(1/PEFsc)*1000))*1),".")</f>
        <v>9.7630123662030979</v>
      </c>
      <c r="E16" s="58">
        <f>IFERROR((DL/(RadSpec!J16*EF_cw*(1/365)*ED_con*def_acf!D16*ET_cw_o*(1/24)*RadSpec!Y16))*1,".")</f>
        <v>15914.618194502316</v>
      </c>
      <c r="F16" s="58">
        <f t="shared" si="27"/>
        <v>3.1751652484623158</v>
      </c>
      <c r="G16" s="65">
        <f t="shared" si="1"/>
        <v>82.5</v>
      </c>
      <c r="H16" s="65">
        <f t="shared" si="2"/>
        <v>4.5908925096199145</v>
      </c>
      <c r="I16" s="65">
        <f>C_*EF_cw*(1/365)*ED_con*(ET_cw_i+ET_cw_o)*(1/24)*RadSpec!X16*def_acf!D16*1</f>
        <v>3.0033702978908446E-2</v>
      </c>
      <c r="J16" s="58"/>
      <c r="K16" s="58"/>
      <c r="L16" s="58"/>
      <c r="M16" s="58"/>
      <c r="N16" s="58">
        <f>IFERROR((DL/(RadSpec!L16*EF_cw*ED_con*IRS_cw*(1/1000)))*1,".")</f>
        <v>4.7069012586253969</v>
      </c>
      <c r="O16" s="58">
        <f>IFERROR(IF(A16="H-3",(DL/(RadSpec!K16*EF_cw*ED_con*ET_cw_o*(1/24)*IRA_cw*(1/17)*1000))*1,(DL/(RadSpec!K16*EF_cw*ED_con*ET_cw_o*(1/24)*IRA_cw*(1/PEF__sc)*1000))*1),".")</f>
        <v>443.00686840504437</v>
      </c>
      <c r="P16" s="58">
        <f>IFERROR((DL/(RadSpec!J16*EF_cw*(1/365)*ED_con*def_acf!D16*ET_cw_o*(1/24)*RadSpec!Y16))*1,".")</f>
        <v>15914.618194502316</v>
      </c>
      <c r="Q16" s="58">
        <f t="shared" si="28"/>
        <v>4.6560541020626198</v>
      </c>
      <c r="R16" s="65">
        <f t="shared" si="4"/>
        <v>82.5</v>
      </c>
      <c r="S16" s="65">
        <f t="shared" si="5"/>
        <v>0.1011743689317889</v>
      </c>
      <c r="T16" s="65">
        <f>C_*EF_cw*(1/365)*ED_con*(ET_cw_i+ET_cw_o)*(1/24)*RadSpec!X16*def_acf!D16*1</f>
        <v>3.0033702978908446E-2</v>
      </c>
      <c r="U16" s="58"/>
      <c r="V16" s="58"/>
      <c r="W16" s="58"/>
      <c r="X16" s="58"/>
      <c r="Y16" s="58">
        <f>IFERROR((DL/(RadSpec!J16*EF_cw*(1/365)*ED_con*def_acf!D16*ET_cw_o*(1/24)*RadSpec!Y16))*1,".")</f>
        <v>15914.618194502316</v>
      </c>
      <c r="Z16" s="58">
        <f>IFERROR((DL/(RadSpec!P16*EF_cw*(1/365)*ED_con*def_acf!E16*ET_cw_o*(1/24)*RadSpec!U16))*1,".")</f>
        <v>21882.403947336839</v>
      </c>
      <c r="AA16" s="58">
        <f>IFERROR((DL/(RadSpec!Q16*EF_cw*(1/365)*ED_con*def_acf!F16*ET_cw_o*(1/24)*RadSpec!AA16))*1,".")</f>
        <v>15464.507780920412</v>
      </c>
      <c r="AB16" s="58">
        <f>IFERROR((DL/(RadSpec!R16*EF_cw*(1/365)*ED_con*def_acf!G16*ET_cw_o*(1/24)*RadSpec!AB16))*1,".")</f>
        <v>14401.353771094256</v>
      </c>
      <c r="AC16" s="58">
        <f>IFERROR((DL/(RadSpec!N16*EF_cw*(1/365)*ED_con*def_acf!C16*ET_cw_o*(1/24)*RadSpec!X16))*1,".")</f>
        <v>13651.39726052506</v>
      </c>
      <c r="AD16" s="65">
        <f>C_*EF_cw*(1/365)*ED_con*(ET_cw_i+ET_cw_o)*(1/24)*RadSpec!X16*def_acf!D16*1</f>
        <v>3.0033702978908446E-2</v>
      </c>
      <c r="AE16" s="65">
        <f>C_*EF_cw*(1/365)*ED_con*(ET_cw_i+ET_cw_o)*(1/24)*RadSpec!Y16*def_acf!E16*1</f>
        <v>3.4359600343595885E-2</v>
      </c>
      <c r="AF16" s="65">
        <f>C_*EF_cw*(1/365)*ED_con*(ET_cw_i+ET_cw_o)*(1/24)*RadSpec!Z16*def_acf!F16*1</f>
        <v>3.146982599037397E-2</v>
      </c>
      <c r="AG16" s="65">
        <f>C_*EF_cw*(1/365)*ED_con*(ET_cw_i+ET_cw_o)*(1/24)*RadSpec!AA16*def_acf!G16*1</f>
        <v>3.3189582276340182E-2</v>
      </c>
      <c r="AH16" s="65">
        <f>C_*EF_cw*(1/365)*ED_con*(ET_cw_i+ET_cw_o)*(1/24)*RadSpec!X16*def_acf!C16*1</f>
        <v>2.8876772410478313E-2</v>
      </c>
      <c r="AI16" s="58"/>
      <c r="AJ16" s="58"/>
      <c r="AK16" s="58"/>
      <c r="AL16" s="58"/>
      <c r="AM16" s="58"/>
      <c r="AN16" s="58">
        <f>IFERROR(DL/(RadSpec!K16*EF_cw*ED_con*ET_cw_o*(1/24)*IRA_cw),".")</f>
        <v>8.9641880686656805E-3</v>
      </c>
      <c r="AO16" s="58">
        <f>IFERROR(DL/(RadSpec!M16*EF_cw*(1/365)*ED_con*ET_cw_o*(1/24)*GSF_a),".")</f>
        <v>0.49782457480325704</v>
      </c>
      <c r="AP16" s="58">
        <f t="shared" si="29"/>
        <v>8.8056275921566222E-3</v>
      </c>
      <c r="AQ16" s="65">
        <f t="shared" si="7"/>
        <v>5000</v>
      </c>
      <c r="AR16" s="65">
        <f t="shared" si="8"/>
        <v>0.22831050228310501</v>
      </c>
      <c r="AS16" s="61"/>
      <c r="AT16" s="61"/>
      <c r="AU16" s="61"/>
    </row>
    <row r="17" spans="1:47" x14ac:dyDescent="0.25">
      <c r="A17" s="64" t="s">
        <v>15</v>
      </c>
      <c r="B17" s="61" t="s">
        <v>274</v>
      </c>
      <c r="C17" s="58">
        <f>IFERROR((DL/(RadSpec!L17*EF_cw*ED_con*IRS_cw*(1/1000)))*1,".")</f>
        <v>23568.368892109902</v>
      </c>
      <c r="D17" s="58">
        <f>IFERROR(IF(A17="H-3",(DL/(RadSpec!K17*EF_cw*ED_con*ET_cw_o*(1/24)*IRA_cw*(1/17)*1000))*1,(DL/(RadSpec!K17*EF_cw*ED_con*ET_cw_o*(1/24)*IRA_cw*(1/PEFsc)*1000))*1),".")</f>
        <v>4674.3040536986546</v>
      </c>
      <c r="E17" s="58">
        <f>IFERROR((DL/(RadSpec!J17*EF_cw*(1/365)*ED_con*def_acf!D17*ET_cw_o*(1/24)*RadSpec!Y17))*1,".")</f>
        <v>42.874854743147559</v>
      </c>
      <c r="F17" s="58">
        <f t="shared" si="27"/>
        <v>42.408713987861624</v>
      </c>
      <c r="G17" s="65">
        <f t="shared" si="1"/>
        <v>82.5</v>
      </c>
      <c r="H17" s="65">
        <f t="shared" si="2"/>
        <v>4.5908925096199145</v>
      </c>
      <c r="I17" s="65">
        <f>C_*EF_cw*(1/365)*ED_con*(ET_cw_i+ET_cw_o)*(1/24)*RadSpec!X17*def_acf!D17*1</f>
        <v>1.8552626530064086E-2</v>
      </c>
      <c r="J17" s="58"/>
      <c r="K17" s="58"/>
      <c r="L17" s="58"/>
      <c r="M17" s="58"/>
      <c r="N17" s="58">
        <f>IFERROR((DL/(RadSpec!L17*EF_cw*ED_con*IRS_cw*(1/1000)))*1,".")</f>
        <v>23568.368892109902</v>
      </c>
      <c r="O17" s="58">
        <f>IFERROR(IF(A17="H-3",(DL/(RadSpec!K17*EF_cw*ED_con*ET_cw_o*(1/24)*IRA_cw*(1/17)*1000))*1,(DL/(RadSpec!K17*EF_cw*ED_con*ET_cw_o*(1/24)*IRA_cw*(1/PEF__sc)*1000))*1),".")</f>
        <v>212101.42148036358</v>
      </c>
      <c r="P17" s="58">
        <f>IFERROR((DL/(RadSpec!J17*EF_cw*(1/365)*ED_con*def_acf!D17*ET_cw_o*(1/24)*RadSpec!Y17))*1,".")</f>
        <v>42.874854743147559</v>
      </c>
      <c r="Q17" s="58">
        <f t="shared" si="28"/>
        <v>42.788366082093134</v>
      </c>
      <c r="R17" s="65">
        <f t="shared" si="4"/>
        <v>82.5</v>
      </c>
      <c r="S17" s="65">
        <f t="shared" si="5"/>
        <v>0.1011743689317889</v>
      </c>
      <c r="T17" s="65">
        <f>C_*EF_cw*(1/365)*ED_con*(ET_cw_i+ET_cw_o)*(1/24)*RadSpec!X17*def_acf!D17*1</f>
        <v>1.8552626530064086E-2</v>
      </c>
      <c r="U17" s="58"/>
      <c r="V17" s="58"/>
      <c r="W17" s="58"/>
      <c r="X17" s="58"/>
      <c r="Y17" s="58">
        <f>IFERROR((DL/(RadSpec!J17*EF_cw*(1/365)*ED_con*def_acf!D17*ET_cw_o*(1/24)*RadSpec!Y17))*1,".")</f>
        <v>42.874854743147559</v>
      </c>
      <c r="Z17" s="58">
        <f>IFERROR((DL/(RadSpec!P17*EF_cw*(1/365)*ED_con*def_acf!E17*ET_cw_o*(1/24)*RadSpec!U17))*1,".")</f>
        <v>308.33153252264145</v>
      </c>
      <c r="AA17" s="58">
        <f>IFERROR((DL/(RadSpec!Q17*EF_cw*(1/365)*ED_con*def_acf!F17*ET_cw_o*(1/24)*RadSpec!AA17))*1,".")</f>
        <v>76.29285941619959</v>
      </c>
      <c r="AB17" s="58">
        <f>IFERROR((DL/(RadSpec!R17*EF_cw*(1/365)*ED_con*def_acf!G17*ET_cw_o*(1/24)*RadSpec!AB17))*1,".")</f>
        <v>44.363286814248113</v>
      </c>
      <c r="AC17" s="58">
        <f>IFERROR((DL/(RadSpec!N17*EF_cw*(1/365)*ED_con*def_acf!C17*ET_cw_o*(1/24)*RadSpec!X17))*1,".")</f>
        <v>375.9676414367031</v>
      </c>
      <c r="AD17" s="65">
        <f>C_*EF_cw*(1/365)*ED_con*(ET_cw_i+ET_cw_o)*(1/24)*RadSpec!X17*def_acf!D17*1</f>
        <v>1.8552626530064086E-2</v>
      </c>
      <c r="AE17" s="65">
        <f>C_*EF_cw*(1/365)*ED_con*(ET_cw_i+ET_cw_o)*(1/24)*RadSpec!Y17*def_acf!E17*1</f>
        <v>1.157481151109694E-2</v>
      </c>
      <c r="AF17" s="65">
        <f>C_*EF_cw*(1/365)*ED_con*(ET_cw_i+ET_cw_o)*(1/24)*RadSpec!Z17*def_acf!F17*1</f>
        <v>1.658818493150685E-2</v>
      </c>
      <c r="AG17" s="65">
        <f>C_*EF_cw*(1/365)*ED_con*(ET_cw_i+ET_cw_o)*(1/24)*RadSpec!AA17*def_acf!G17*1</f>
        <v>1.9184424150177577E-2</v>
      </c>
      <c r="AH17" s="65">
        <f>C_*EF_cw*(1/365)*ED_con*(ET_cw_i+ET_cw_o)*(1/24)*RadSpec!X17*def_acf!C17*1</f>
        <v>9.3632958801498165E-3</v>
      </c>
      <c r="AI17" s="58"/>
      <c r="AJ17" s="58"/>
      <c r="AK17" s="58"/>
      <c r="AL17" s="58"/>
      <c r="AM17" s="58"/>
      <c r="AN17" s="58">
        <f>IFERROR(DL/(RadSpec!K17*EF_cw*ED_con*ET_cw_o*(1/24)*IRA_cw),".")</f>
        <v>4.2918454935622323</v>
      </c>
      <c r="AO17" s="58">
        <f>IFERROR(DL/(RadSpec!M17*EF_cw*(1/365)*ED_con*ET_cw_o*(1/24)*GSF_a),".")</f>
        <v>2.1123907633543611E-3</v>
      </c>
      <c r="AP17" s="58">
        <f t="shared" si="29"/>
        <v>2.1113515834515042E-3</v>
      </c>
      <c r="AQ17" s="65">
        <f t="shared" si="7"/>
        <v>5000</v>
      </c>
      <c r="AR17" s="65">
        <f t="shared" si="8"/>
        <v>0.22831050228310501</v>
      </c>
      <c r="AS17" s="61"/>
      <c r="AT17" s="61"/>
      <c r="AU17" s="61"/>
    </row>
    <row r="18" spans="1:47" x14ac:dyDescent="0.25">
      <c r="A18" s="64" t="s">
        <v>16</v>
      </c>
      <c r="B18" s="61" t="s">
        <v>274</v>
      </c>
      <c r="C18" s="58">
        <f>IFERROR((DL/(RadSpec!L18*EF_cw*ED_con*IRS_cw*(1/1000)))*1,".")</f>
        <v>2.7074407239696492</v>
      </c>
      <c r="D18" s="58">
        <f>IFERROR(IF(A18="H-3",(DL/(RadSpec!K18*EF_cw*ED_con*ET_cw_o*(1/24)*IRA_cw*(1/17)*1000))*1,(DL/(RadSpec!K18*EF_cw*ED_con*ET_cw_o*(1/24)*IRA_cw*(1/PEFsc)*1000))*1),".")</f>
        <v>12.579265933377068</v>
      </c>
      <c r="E18" s="58">
        <f>IFERROR((DL/(RadSpec!J18*EF_cw*(1/365)*ED_con*def_acf!D18*ET_cw_o*(1/24)*RadSpec!Y18))*1,".")</f>
        <v>825502.27312436677</v>
      </c>
      <c r="F18" s="58">
        <f t="shared" ref="F18:F21" si="30">(IF(AND(ISNUMBER(C18),ISNUMBER(D18),ISNUMBER(E18)),1/((1/C18)+(1/D18)+(1/E18)),IF(AND(ISNUMBER(C18),ISNUMBER(D18),NOT(ISNUMBER(E18))), 1/((1/C18)+(1/D18)),IF(AND(ISNUMBER(C18),NOT(ISNUMBER(D18)),ISNUMBER(E18)),1/((1/C18)+(1/E18)),IF(AND(NOT(ISNUMBER(C18)),ISNUMBER(D18),ISNUMBER(E18)),1/((1/D18)+(1/E18)),IF(AND(ISNUMBER(C18),NOT(ISNUMBER(D18)),NOT(ISNUMBER(E18))),1/((1/C18)),IF(AND(NOT(ISNUMBER(C18)),NOT(ISNUMBER(D18)),ISNUMBER(E18)),1/((1/E18)),IF(AND(NOT(ISNUMBER(C18)),ISNUMBER(D18),NOT(ISNUMBER(E18))),1/((1/D18)),IF(AND(NOT(ISNUMBER(C18)),NOT(ISNUMBER(D18)),NOT(ISNUMBER(E18))),".")))))))))</f>
        <v>2.2279177400484134</v>
      </c>
      <c r="G18" s="65">
        <f t="shared" si="1"/>
        <v>82.5</v>
      </c>
      <c r="H18" s="65">
        <f t="shared" si="2"/>
        <v>4.5908925096199145</v>
      </c>
      <c r="I18" s="65">
        <f>C_*EF_cw*(1/365)*ED_con*(ET_cw_i+ET_cw_o)*(1/24)*RadSpec!X18*def_acf!D18*1</f>
        <v>2.1473256492265617E-2</v>
      </c>
      <c r="J18" s="58"/>
      <c r="K18" s="58"/>
      <c r="L18" s="58"/>
      <c r="M18" s="58"/>
      <c r="N18" s="58">
        <f>IFERROR((DL/(RadSpec!L18*EF_cw*ED_con*IRS_cw*(1/1000)))*1,".")</f>
        <v>2.7074407239696492</v>
      </c>
      <c r="O18" s="58">
        <f>IFERROR(IF(A18="H-3",(DL/(RadSpec!K18*EF_cw*ED_con*ET_cw_o*(1/24)*IRA_cw*(1/17)*1000))*1,(DL/(RadSpec!K18*EF_cw*ED_con*ET_cw_o*(1/24)*IRA_cw*(1/PEF__sc)*1000))*1),".")</f>
        <v>570.79731121419172</v>
      </c>
      <c r="P18" s="58">
        <f>IFERROR((DL/(RadSpec!J18*EF_cw*(1/365)*ED_con*def_acf!D18*ET_cw_o*(1/24)*RadSpec!Y18))*1,".")</f>
        <v>825502.27312436677</v>
      </c>
      <c r="Q18" s="58">
        <f t="shared" ref="Q18:Q21" si="31">(IF(AND(ISNUMBER(N18),ISNUMBER(O18),ISNUMBER(P18)),1/((1/N18)+(1/O18)+(1/P18)),IF(AND(ISNUMBER(N18),ISNUMBER(O18),NOT(ISNUMBER(P18))), 1/((1/N18)+(1/O18)),IF(AND(ISNUMBER(N18),NOT(ISNUMBER(O18)),ISNUMBER(P18)),1/((1/N18)+(1/P18)),IF(AND(NOT(ISNUMBER(N18)),ISNUMBER(O18),ISNUMBER(P18)),1/((1/O18)+(1/P18)),IF(AND(ISNUMBER(N18),NOT(ISNUMBER(O18)),NOT(ISNUMBER(P18))),1/((1/N18)),IF(AND(NOT(ISNUMBER(N18)),NOT(ISNUMBER(O18)),ISNUMBER(P18)),1/((1/P18)),IF(AND(NOT(ISNUMBER(N18)),ISNUMBER(O18),NOT(ISNUMBER(P18))),1/((1/O18)),IF(AND(NOT(ISNUMBER(N18)),NOT(ISNUMBER(O18)),NOT(ISNUMBER(P18))),".")))))))))</f>
        <v>2.6946504553113333</v>
      </c>
      <c r="R18" s="65">
        <f t="shared" si="4"/>
        <v>82.5</v>
      </c>
      <c r="S18" s="65">
        <f t="shared" si="5"/>
        <v>0.1011743689317889</v>
      </c>
      <c r="T18" s="65">
        <f>C_*EF_cw*(1/365)*ED_con*(ET_cw_i+ET_cw_o)*(1/24)*RadSpec!X18*def_acf!D18*1</f>
        <v>2.1473256492265617E-2</v>
      </c>
      <c r="U18" s="58"/>
      <c r="V18" s="58"/>
      <c r="W18" s="58"/>
      <c r="X18" s="58"/>
      <c r="Y18" s="58">
        <f>IFERROR((DL/(RadSpec!J18*EF_cw*(1/365)*ED_con*def_acf!D18*ET_cw_o*(1/24)*RadSpec!Y18))*1,".")</f>
        <v>825502.27312436677</v>
      </c>
      <c r="Z18" s="58">
        <f>IFERROR((DL/(RadSpec!P18*EF_cw*(1/365)*ED_con*def_acf!E18*ET_cw_o*(1/24)*RadSpec!U18))*1,".")</f>
        <v>8847418.8818361983</v>
      </c>
      <c r="AA18" s="58">
        <f>IFERROR((DL/(RadSpec!Q18*EF_cw*(1/365)*ED_con*def_acf!F18*ET_cw_o*(1/24)*RadSpec!AA18))*1,".")</f>
        <v>2062014.6241821994</v>
      </c>
      <c r="AB18" s="58">
        <f>IFERROR((DL/(RadSpec!R18*EF_cw*(1/365)*ED_con*def_acf!G18*ET_cw_o*(1/24)*RadSpec!AB18))*1,".")</f>
        <v>1016767.2735376476</v>
      </c>
      <c r="AC18" s="58">
        <f>IFERROR((DL/(RadSpec!N18*EF_cw*(1/365)*ED_con*def_acf!C18*ET_cw_o*(1/24)*RadSpec!X18))*1,".")</f>
        <v>13584259.841059549</v>
      </c>
      <c r="AD18" s="65">
        <f>C_*EF_cw*(1/365)*ED_con*(ET_cw_i+ET_cw_o)*(1/24)*RadSpec!X18*def_acf!D18*1</f>
        <v>2.1473256492265617E-2</v>
      </c>
      <c r="AE18" s="65">
        <f>C_*EF_cw*(1/365)*ED_con*(ET_cw_i+ET_cw_o)*(1/24)*RadSpec!Y18*def_acf!E18*1</f>
        <v>1.0325448445429541E-2</v>
      </c>
      <c r="AF18" s="65">
        <f>C_*EF_cw*(1/365)*ED_con*(ET_cw_i+ET_cw_o)*(1/24)*RadSpec!Z18*def_acf!F18*1</f>
        <v>1.545333094055952E-2</v>
      </c>
      <c r="AG18" s="65">
        <f>C_*EF_cw*(1/365)*ED_con*(ET_cw_i+ET_cw_o)*(1/24)*RadSpec!AA18*def_acf!G18*1</f>
        <v>1.9943328460302855E-2</v>
      </c>
      <c r="AH18" s="65">
        <f>C_*EF_cw*(1/365)*ED_con*(ET_cw_i+ET_cw_o)*(1/24)*RadSpec!X18*def_acf!C18*1</f>
        <v>6.8299667208420317E-3</v>
      </c>
      <c r="AI18" s="58"/>
      <c r="AJ18" s="58"/>
      <c r="AK18" s="58"/>
      <c r="AL18" s="58"/>
      <c r="AM18" s="58"/>
      <c r="AN18" s="58">
        <f>IFERROR(DL/(RadSpec!K18*EF_cw*ED_con*ET_cw_o*(1/24)*IRA_cw),".")</f>
        <v>1.1550011550011551E-2</v>
      </c>
      <c r="AO18" s="58">
        <f>IFERROR(DL/(RadSpec!M18*EF_cw*(1/365)*ED_con*ET_cw_o*(1/24)*GSF_a),".")</f>
        <v>52.691095445468328</v>
      </c>
      <c r="AP18" s="58">
        <f t="shared" ref="AP18:AP21" si="32">IFERROR(IF(AND(ISNUMBER(AN18),ISNUMBER(AO18)),1/((1/AN18)+(1/AO18)),IF(AND(ISNUMBER(AN18),NOT(ISNUMBER(AO18))),1/((1/AN18)),IF(AND(NOT(ISNUMBER(AN18)),ISNUMBER(AO18)),1/((1/AO18)),IF(AND(NOT(ISNUMBER(AN18)),NOT(ISNUMBER(AO18))),".")))),".")</f>
        <v>1.1547480315276583E-2</v>
      </c>
      <c r="AQ18" s="65">
        <f t="shared" si="7"/>
        <v>5000</v>
      </c>
      <c r="AR18" s="65">
        <f t="shared" si="8"/>
        <v>0.22831050228310501</v>
      </c>
      <c r="AS18" s="61"/>
      <c r="AT18" s="61"/>
      <c r="AU18" s="61"/>
    </row>
    <row r="19" spans="1:47" x14ac:dyDescent="0.25">
      <c r="A19" s="64" t="s">
        <v>17</v>
      </c>
      <c r="B19" s="61" t="s">
        <v>274</v>
      </c>
      <c r="C19" s="58" t="str">
        <f>IFERROR((DL/(RadSpec!L19*EF_cw*ED_con*IRS_cw*(1/1000)))*1,".")</f>
        <v>.</v>
      </c>
      <c r="D19" s="58" t="str">
        <f>IFERROR(IF(A19="H-3",(DL/(RadSpec!K19*EF_cw*ED_con*ET_cw_o*(1/24)*IRA_cw*(1/17)*1000))*1,(DL/(RadSpec!K19*EF_cw*ED_con*ET_cw_o*(1/24)*IRA_cw*(1/PEFsc)*1000))*1),".")</f>
        <v>.</v>
      </c>
      <c r="E19" s="58">
        <f>IFERROR((DL/(RadSpec!J19*EF_cw*(1/365)*ED_con*def_acf!D19*ET_cw_o*(1/24)*RadSpec!Y19))*1,".")</f>
        <v>217014.970267392</v>
      </c>
      <c r="F19" s="58">
        <f t="shared" si="30"/>
        <v>217014.970267392</v>
      </c>
      <c r="G19" s="65">
        <f t="shared" si="1"/>
        <v>82.5</v>
      </c>
      <c r="H19" s="65">
        <f t="shared" si="2"/>
        <v>4.5908925096199145</v>
      </c>
      <c r="I19" s="65">
        <f>C_*EF_cw*(1/365)*ED_con*(ET_cw_i+ET_cw_o)*(1/24)*RadSpec!X19*def_acf!D19*1</f>
        <v>2.12654924983692E-2</v>
      </c>
      <c r="J19" s="58"/>
      <c r="K19" s="58"/>
      <c r="L19" s="58"/>
      <c r="M19" s="58"/>
      <c r="N19" s="58" t="str">
        <f>IFERROR((DL/(RadSpec!L19*EF_cw*ED_con*IRS_cw*(1/1000)))*1,".")</f>
        <v>.</v>
      </c>
      <c r="O19" s="58" t="str">
        <f>IFERROR(IF(A19="H-3",(DL/(RadSpec!K19*EF_cw*ED_con*ET_cw_o*(1/24)*IRA_cw*(1/17)*1000))*1,(DL/(RadSpec!K19*EF_cw*ED_con*ET_cw_o*(1/24)*IRA_cw*(1/PEF__sc)*1000))*1),".")</f>
        <v>.</v>
      </c>
      <c r="P19" s="58">
        <f>IFERROR((DL/(RadSpec!J19*EF_cw*(1/365)*ED_con*def_acf!D19*ET_cw_o*(1/24)*RadSpec!Y19))*1,".")</f>
        <v>217014.970267392</v>
      </c>
      <c r="Q19" s="58">
        <f t="shared" si="31"/>
        <v>217014.970267392</v>
      </c>
      <c r="R19" s="65">
        <f t="shared" si="4"/>
        <v>82.5</v>
      </c>
      <c r="S19" s="65">
        <f t="shared" si="5"/>
        <v>0.1011743689317889</v>
      </c>
      <c r="T19" s="65">
        <f>C_*EF_cw*(1/365)*ED_con*(ET_cw_i+ET_cw_o)*(1/24)*RadSpec!X19*def_acf!D19*1</f>
        <v>2.12654924983692E-2</v>
      </c>
      <c r="U19" s="58"/>
      <c r="V19" s="58"/>
      <c r="W19" s="58"/>
      <c r="X19" s="58"/>
      <c r="Y19" s="58">
        <f>IFERROR((DL/(RadSpec!J19*EF_cw*(1/365)*ED_con*def_acf!D19*ET_cw_o*(1/24)*RadSpec!Y19))*1,".")</f>
        <v>217014.970267392</v>
      </c>
      <c r="Z19" s="58">
        <f>IFERROR((DL/(RadSpec!P19*EF_cw*(1/365)*ED_con*def_acf!E19*ET_cw_o*(1/24)*RadSpec!U19))*1,".")</f>
        <v>2277823.1892288732</v>
      </c>
      <c r="AA19" s="58">
        <f>IFERROR((DL/(RadSpec!Q19*EF_cw*(1/365)*ED_con*def_acf!F19*ET_cw_o*(1/24)*RadSpec!AA19))*1,".")</f>
        <v>534545.86975300289</v>
      </c>
      <c r="AB19" s="58">
        <f>IFERROR((DL/(RadSpec!R19*EF_cw*(1/365)*ED_con*def_acf!G19*ET_cw_o*(1/24)*RadSpec!AB19))*1,".")</f>
        <v>262756.00575135701</v>
      </c>
      <c r="AC19" s="58">
        <f>IFERROR((DL/(RadSpec!N19*EF_cw*(1/365)*ED_con*def_acf!C19*ET_cw_o*(1/24)*RadSpec!X19))*1,".")</f>
        <v>3483194.8921198295</v>
      </c>
      <c r="AD19" s="65">
        <f>C_*EF_cw*(1/365)*ED_con*(ET_cw_i+ET_cw_o)*(1/24)*RadSpec!X19*def_acf!D19*1</f>
        <v>2.12654924983692E-2</v>
      </c>
      <c r="AE19" s="65">
        <f>C_*EF_cw*(1/365)*ED_con*(ET_cw_i+ET_cw_o)*(1/24)*RadSpec!Y19*def_acf!E19*1</f>
        <v>1.039907424782637E-2</v>
      </c>
      <c r="AF19" s="65">
        <f>C_*EF_cw*(1/365)*ED_con*(ET_cw_i+ET_cw_o)*(1/24)*RadSpec!Z19*def_acf!F19*1</f>
        <v>1.5478678120888469E-2</v>
      </c>
      <c r="AG19" s="65">
        <f>C_*EF_cw*(1/365)*ED_con*(ET_cw_i+ET_cw_o)*(1/24)*RadSpec!AA19*def_acf!G19*1</f>
        <v>1.9974241892050115E-2</v>
      </c>
      <c r="AH19" s="65">
        <f>C_*EF_cw*(1/365)*ED_con*(ET_cw_i+ET_cw_o)*(1/24)*RadSpec!X19*def_acf!C19*1</f>
        <v>6.8792247412813243E-3</v>
      </c>
      <c r="AI19" s="58"/>
      <c r="AJ19" s="58"/>
      <c r="AK19" s="58"/>
      <c r="AL19" s="58"/>
      <c r="AM19" s="58"/>
      <c r="AN19" s="58" t="str">
        <f>IFERROR(DL/(RadSpec!K19*EF_cw*ED_con*ET_cw_o*(1/24)*IRA_cw),".")</f>
        <v>.</v>
      </c>
      <c r="AO19" s="58">
        <f>IFERROR(DL/(RadSpec!M19*EF_cw*(1/365)*ED_con*ET_cw_o*(1/24)*GSF_a),".")</f>
        <v>13.712010218265151</v>
      </c>
      <c r="AP19" s="58">
        <f t="shared" si="32"/>
        <v>13.712010218265151</v>
      </c>
      <c r="AQ19" s="65">
        <f t="shared" si="7"/>
        <v>5000</v>
      </c>
      <c r="AR19" s="65">
        <f t="shared" si="8"/>
        <v>0.22831050228310501</v>
      </c>
      <c r="AS19" s="61"/>
      <c r="AT19" s="61"/>
      <c r="AU19" s="61"/>
    </row>
    <row r="20" spans="1:47" x14ac:dyDescent="0.25">
      <c r="A20" s="64" t="s">
        <v>18</v>
      </c>
      <c r="B20" s="61" t="s">
        <v>274</v>
      </c>
      <c r="C20" s="58" t="str">
        <f>IFERROR((DL/(RadSpec!L20*EF_cw*ED_con*IRS_cw*(1/1000)))*1,".")</f>
        <v>.</v>
      </c>
      <c r="D20" s="58" t="str">
        <f>IFERROR(IF(A20="H-3",(DL/(RadSpec!K20*EF_cw*ED_con*ET_cw_o*(1/24)*IRA_cw*(1/17)*1000))*1,(DL/(RadSpec!K20*EF_cw*ED_con*ET_cw_o*(1/24)*IRA_cw*(1/PEFsc)*1000))*1),".")</f>
        <v>.</v>
      </c>
      <c r="E20" s="58">
        <f>IFERROR((DL/(RadSpec!J20*EF_cw*(1/365)*ED_con*def_acf!D20*ET_cw_o*(1/24)*RadSpec!Y20))*1,".")</f>
        <v>97251.085427957471</v>
      </c>
      <c r="F20" s="58">
        <f t="shared" si="30"/>
        <v>97251.085427957471</v>
      </c>
      <c r="G20" s="65">
        <f t="shared" si="1"/>
        <v>82.5</v>
      </c>
      <c r="H20" s="65">
        <f t="shared" si="2"/>
        <v>4.5908925096199145</v>
      </c>
      <c r="I20" s="65">
        <f>C_*EF_cw*(1/365)*ED_con*(ET_cw_i+ET_cw_o)*(1/24)*RadSpec!X20*def_acf!D20*1</f>
        <v>2.1418820317280977E-2</v>
      </c>
      <c r="J20" s="58"/>
      <c r="K20" s="58"/>
      <c r="L20" s="58"/>
      <c r="M20" s="58"/>
      <c r="N20" s="58" t="str">
        <f>IFERROR((DL/(RadSpec!L20*EF_cw*ED_con*IRS_cw*(1/1000)))*1,".")</f>
        <v>.</v>
      </c>
      <c r="O20" s="58" t="str">
        <f>IFERROR(IF(A20="H-3",(DL/(RadSpec!K20*EF_cw*ED_con*ET_cw_o*(1/24)*IRA_cw*(1/17)*1000))*1,(DL/(RadSpec!K20*EF_cw*ED_con*ET_cw_o*(1/24)*IRA_cw*(1/PEF__sc)*1000))*1),".")</f>
        <v>.</v>
      </c>
      <c r="P20" s="58">
        <f>IFERROR((DL/(RadSpec!J20*EF_cw*(1/365)*ED_con*def_acf!D20*ET_cw_o*(1/24)*RadSpec!Y20))*1,".")</f>
        <v>97251.085427957471</v>
      </c>
      <c r="Q20" s="58">
        <f t="shared" si="31"/>
        <v>97251.085427957471</v>
      </c>
      <c r="R20" s="65">
        <f t="shared" si="4"/>
        <v>82.5</v>
      </c>
      <c r="S20" s="65">
        <f t="shared" si="5"/>
        <v>0.1011743689317889</v>
      </c>
      <c r="T20" s="65">
        <f>C_*EF_cw*(1/365)*ED_con*(ET_cw_i+ET_cw_o)*(1/24)*RadSpec!X20*def_acf!D20*1</f>
        <v>2.1418820317280977E-2</v>
      </c>
      <c r="U20" s="58"/>
      <c r="V20" s="58"/>
      <c r="W20" s="58"/>
      <c r="X20" s="58"/>
      <c r="Y20" s="58">
        <f>IFERROR((DL/(RadSpec!J20*EF_cw*(1/365)*ED_con*def_acf!D20*ET_cw_o*(1/24)*RadSpec!Y20))*1,".")</f>
        <v>97251.085427957471</v>
      </c>
      <c r="Z20" s="58">
        <f>IFERROR((DL/(RadSpec!P20*EF_cw*(1/365)*ED_con*def_acf!E20*ET_cw_o*(1/24)*RadSpec!U20))*1,".")</f>
        <v>1037815.4043135614</v>
      </c>
      <c r="AA20" s="58">
        <f>IFERROR((DL/(RadSpec!Q20*EF_cw*(1/365)*ED_con*def_acf!F20*ET_cw_o*(1/24)*RadSpec!AA20))*1,".")</f>
        <v>241931.31421122205</v>
      </c>
      <c r="AB20" s="58">
        <f>IFERROR((DL/(RadSpec!R20*EF_cw*(1/365)*ED_con*def_acf!G20*ET_cw_o*(1/24)*RadSpec!AB20))*1,".")</f>
        <v>118571.61806944832</v>
      </c>
      <c r="AC20" s="58">
        <f>IFERROR((DL/(RadSpec!N20*EF_cw*(1/365)*ED_con*def_acf!C20*ET_cw_o*(1/24)*RadSpec!X20))*1,".")</f>
        <v>1592206.1526822117</v>
      </c>
      <c r="AD20" s="65">
        <f>C_*EF_cw*(1/365)*ED_con*(ET_cw_i+ET_cw_o)*(1/24)*RadSpec!X20*def_acf!D20*1</f>
        <v>2.1418820317280977E-2</v>
      </c>
      <c r="AE20" s="65">
        <f>C_*EF_cw*(1/365)*ED_con*(ET_cw_i+ET_cw_o)*(1/24)*RadSpec!Y20*def_acf!E20*1</f>
        <v>1.0316514932357693E-2</v>
      </c>
      <c r="AF20" s="65">
        <f>C_*EF_cw*(1/365)*ED_con*(ET_cw_i+ET_cw_o)*(1/24)*RadSpec!Z20*def_acf!F20*1</f>
        <v>1.5473729694379247E-2</v>
      </c>
      <c r="AG20" s="65">
        <f>C_*EF_cw*(1/365)*ED_con*(ET_cw_i+ET_cw_o)*(1/24)*RadSpec!AA20*def_acf!G20*1</f>
        <v>1.9977168949771688E-2</v>
      </c>
      <c r="AH20" s="65">
        <f>C_*EF_cw*(1/365)*ED_con*(ET_cw_i+ET_cw_o)*(1/24)*RadSpec!X20*def_acf!C20*1</f>
        <v>6.8267100682671E-3</v>
      </c>
      <c r="AI20" s="58"/>
      <c r="AJ20" s="58"/>
      <c r="AK20" s="58"/>
      <c r="AL20" s="58"/>
      <c r="AM20" s="58"/>
      <c r="AN20" s="58" t="str">
        <f>IFERROR(DL/(RadSpec!K20*EF_cw*ED_con*ET_cw_o*(1/24)*IRA_cw),".")</f>
        <v>.</v>
      </c>
      <c r="AO20" s="58">
        <f>IFERROR(DL/(RadSpec!M20*EF_cw*(1/365)*ED_con*ET_cw_o*(1/24)*GSF_a),".")</f>
        <v>6.1704045982193172</v>
      </c>
      <c r="AP20" s="58">
        <f t="shared" si="32"/>
        <v>6.1704045982193172</v>
      </c>
      <c r="AQ20" s="65">
        <f t="shared" si="7"/>
        <v>5000</v>
      </c>
      <c r="AR20" s="65">
        <f t="shared" si="8"/>
        <v>0.22831050228310501</v>
      </c>
      <c r="AS20" s="61"/>
      <c r="AT20" s="61"/>
      <c r="AU20" s="61"/>
    </row>
    <row r="21" spans="1:47" x14ac:dyDescent="0.25">
      <c r="A21" s="64" t="s">
        <v>19</v>
      </c>
      <c r="B21" s="61" t="s">
        <v>274</v>
      </c>
      <c r="C21" s="58" t="str">
        <f>IFERROR((DL/(RadSpec!L21*EF_cw*ED_con*IRS_cw*(1/1000)))*1,".")</f>
        <v>.</v>
      </c>
      <c r="D21" s="58">
        <f>IFERROR(IF(A21="H-3",(DL/(RadSpec!K21*EF_cw*ED_con*ET_cw_o*(1/24)*IRA_cw*(1/17)*1000))*1,(DL/(RadSpec!K21*EF_cw*ED_con*ET_cw_o*(1/24)*IRA_cw*(1/PEFsc)*1000))*1),".")</f>
        <v>28585.638963563957</v>
      </c>
      <c r="E21" s="58">
        <f>IFERROR((DL/(RadSpec!J21*EF_cw*(1/365)*ED_con*def_acf!D21*ET_cw_o*(1/24)*RadSpec!Y21))*1,".")</f>
        <v>527385008.39481348</v>
      </c>
      <c r="F21" s="58">
        <f t="shared" si="30"/>
        <v>28584.089631570623</v>
      </c>
      <c r="G21" s="65">
        <f t="shared" si="1"/>
        <v>82.5</v>
      </c>
      <c r="H21" s="65">
        <f t="shared" si="2"/>
        <v>4.5908925096199145</v>
      </c>
      <c r="I21" s="65">
        <f>C_*EF_cw*(1/365)*ED_con*(ET_cw_i+ET_cw_o)*(1/24)*RadSpec!X21*def_acf!D21*1</f>
        <v>0.20547945205479451</v>
      </c>
      <c r="J21" s="58"/>
      <c r="K21" s="58"/>
      <c r="L21" s="58"/>
      <c r="M21" s="58"/>
      <c r="N21" s="58" t="str">
        <f>IFERROR((DL/(RadSpec!L21*EF_cw*ED_con*IRS_cw*(1/1000)))*1,".")</f>
        <v>.</v>
      </c>
      <c r="O21" s="58">
        <f>IFERROR(IF(A21="H-3",(DL/(RadSpec!K21*EF_cw*ED_con*ET_cw_o*(1/24)*IRA_cw*(1/17)*1000))*1,(DL/(RadSpec!K21*EF_cw*ED_con*ET_cw_o*(1/24)*IRA_cw*(1/PEF__sc)*1000))*1),".")</f>
        <v>1297103.18123162</v>
      </c>
      <c r="P21" s="58">
        <f>IFERROR((DL/(RadSpec!J21*EF_cw*(1/365)*ED_con*def_acf!D21*ET_cw_o*(1/24)*RadSpec!Y21))*1,".")</f>
        <v>527385008.39481348</v>
      </c>
      <c r="Q21" s="58">
        <f t="shared" si="31"/>
        <v>1293920.7836699821</v>
      </c>
      <c r="R21" s="65">
        <f t="shared" si="4"/>
        <v>82.5</v>
      </c>
      <c r="S21" s="65">
        <f t="shared" si="5"/>
        <v>0.1011743689317889</v>
      </c>
      <c r="T21" s="65">
        <f>C_*EF_cw*(1/365)*ED_con*(ET_cw_i+ET_cw_o)*(1/24)*RadSpec!X21*def_acf!D21*1</f>
        <v>0.20547945205479451</v>
      </c>
      <c r="U21" s="58"/>
      <c r="V21" s="58"/>
      <c r="W21" s="58"/>
      <c r="X21" s="58"/>
      <c r="Y21" s="58">
        <f>IFERROR((DL/(RadSpec!J21*EF_cw*(1/365)*ED_con*def_acf!D21*ET_cw_o*(1/24)*RadSpec!Y21))*1,".")</f>
        <v>527385008.39481348</v>
      </c>
      <c r="Z21" s="58">
        <f>IFERROR((DL/(RadSpec!P21*EF_cw*(1/365)*ED_con*def_acf!E21*ET_cw_o*(1/24)*RadSpec!U21))*1,".")</f>
        <v>1247740393.4245107</v>
      </c>
      <c r="AA21" s="58">
        <f>IFERROR((DL/(RadSpec!Q21*EF_cw*(1/365)*ED_con*def_acf!F21*ET_cw_o*(1/24)*RadSpec!AA21))*1,".")</f>
        <v>600295378.21898115</v>
      </c>
      <c r="AB21" s="58">
        <f>IFERROR((DL/(RadSpec!R21*EF_cw*(1/365)*ED_con*def_acf!G21*ET_cw_o*(1/24)*RadSpec!AB21))*1,".")</f>
        <v>527385008.39481348</v>
      </c>
      <c r="AC21" s="58">
        <f>IFERROR((DL/(RadSpec!N21*EF_cw*(1/365)*ED_con*def_acf!C21*ET_cw_o*(1/24)*RadSpec!X21))*1,".")</f>
        <v>626030431.08198214</v>
      </c>
      <c r="AD21" s="65">
        <f>C_*EF_cw*(1/365)*ED_con*(ET_cw_i+ET_cw_o)*(1/24)*RadSpec!X21*def_acf!D21*1</f>
        <v>0.20547945205479451</v>
      </c>
      <c r="AE21" s="65">
        <f>C_*EF_cw*(1/365)*ED_con*(ET_cw_i+ET_cw_o)*(1/24)*RadSpec!Y21*def_acf!E21*1</f>
        <v>0.20547945205479451</v>
      </c>
      <c r="AF21" s="65">
        <f>C_*EF_cw*(1/365)*ED_con*(ET_cw_i+ET_cw_o)*(1/24)*RadSpec!Z21*def_acf!F21*1</f>
        <v>0.20547945205479451</v>
      </c>
      <c r="AG21" s="65">
        <f>C_*EF_cw*(1/365)*ED_con*(ET_cw_i+ET_cw_o)*(1/24)*RadSpec!AA21*def_acf!G21*1</f>
        <v>0.20547945205479451</v>
      </c>
      <c r="AH21" s="65">
        <f>C_*EF_cw*(1/365)*ED_con*(ET_cw_i+ET_cw_o)*(1/24)*RadSpec!X21*def_acf!C21*1</f>
        <v>0.20547945205479451</v>
      </c>
      <c r="AI21" s="58"/>
      <c r="AJ21" s="58"/>
      <c r="AK21" s="58"/>
      <c r="AL21" s="58"/>
      <c r="AM21" s="58"/>
      <c r="AN21" s="58">
        <f>IFERROR(DL/(RadSpec!K21*EF_cw*ED_con*ET_cw_o*(1/24)*IRA_cw),".")</f>
        <v>26.246719160104991</v>
      </c>
      <c r="AO21" s="58">
        <f>IFERROR(DL/(RadSpec!M21*EF_cw*(1/365)*ED_con*ET_cw_o*(1/24)*GSF_a),".")</f>
        <v>8949.4417836768716</v>
      </c>
      <c r="AP21" s="58">
        <f t="shared" si="32"/>
        <v>26.169968472238352</v>
      </c>
      <c r="AQ21" s="65">
        <f t="shared" si="7"/>
        <v>5000</v>
      </c>
      <c r="AR21" s="65">
        <f t="shared" si="8"/>
        <v>0.22831050228310501</v>
      </c>
      <c r="AS21" s="61"/>
      <c r="AT21" s="61"/>
      <c r="AU21" s="61"/>
    </row>
    <row r="22" spans="1:47" x14ac:dyDescent="0.25">
      <c r="A22" s="64" t="s">
        <v>20</v>
      </c>
      <c r="B22" s="61" t="s">
        <v>274</v>
      </c>
      <c r="C22" s="58">
        <f>IFERROR((DL/(RadSpec!L22*EF_cw*ED_con*IRS_cw*(1/1000)))*1,".")</f>
        <v>32.891599156659396</v>
      </c>
      <c r="D22" s="58">
        <f>IFERROR(IF(A22="H-3",(DL/(RadSpec!K22*EF_cw*ED_con*ET_cw_o*(1/24)*IRA_cw*(1/17)*1000))*1,(DL/(RadSpec!K22*EF_cw*ED_con*ET_cw_o*(1/24)*IRA_cw*(1/PEFsc)*1000))*1),".")</f>
        <v>7.0001146930088805</v>
      </c>
      <c r="E22" s="58">
        <f>IFERROR((DL/(RadSpec!J22*EF_cw*(1/365)*ED_con*def_acf!D22*ET_cw_o*(1/24)*RadSpec!Y22))*1,".")</f>
        <v>4971.3274525892621</v>
      </c>
      <c r="F22" s="58">
        <f t="shared" ref="F22:F23" si="33">(IF(AND(ISNUMBER(C22),ISNUMBER(D22),ISNUMBER(E22)),1/((1/C22)+(1/D22)+(1/E22)),IF(AND(ISNUMBER(C22),ISNUMBER(D22),NOT(ISNUMBER(E22))), 1/((1/C22)+(1/D22)),IF(AND(ISNUMBER(C22),NOT(ISNUMBER(D22)),ISNUMBER(E22)),1/((1/C22)+(1/E22)),IF(AND(NOT(ISNUMBER(C22)),ISNUMBER(D22),ISNUMBER(E22)),1/((1/D22)+(1/E22)),IF(AND(ISNUMBER(C22),NOT(ISNUMBER(D22)),NOT(ISNUMBER(E22))),1/((1/C22)),IF(AND(NOT(ISNUMBER(C22)),NOT(ISNUMBER(D22)),ISNUMBER(E22)),1/((1/E22)),IF(AND(NOT(ISNUMBER(C22)),ISNUMBER(D22),NOT(ISNUMBER(E22))),1/((1/D22)),IF(AND(NOT(ISNUMBER(C22)),NOT(ISNUMBER(D22)),NOT(ISNUMBER(E22))),".")))))))))</f>
        <v>5.7650559018274139</v>
      </c>
      <c r="G22" s="65">
        <f t="shared" si="1"/>
        <v>82.5</v>
      </c>
      <c r="H22" s="65">
        <f t="shared" si="2"/>
        <v>4.5908925096199145</v>
      </c>
      <c r="I22" s="65">
        <f>C_*EF_cw*(1/365)*ED_con*(ET_cw_i+ET_cw_o)*(1/24)*RadSpec!X22*def_acf!D22*1</f>
        <v>2.2575240141718789E-2</v>
      </c>
      <c r="J22" s="58"/>
      <c r="K22" s="58"/>
      <c r="L22" s="58"/>
      <c r="M22" s="58"/>
      <c r="N22" s="58">
        <f>IFERROR((DL/(RadSpec!L22*EF_cw*ED_con*IRS_cw*(1/1000)))*1,".")</f>
        <v>32.891599156659396</v>
      </c>
      <c r="O22" s="58">
        <f>IFERROR(IF(A22="H-3",(DL/(RadSpec!K22*EF_cw*ED_con*ET_cw_o*(1/24)*IRA_cw*(1/17)*1000))*1,(DL/(RadSpec!K22*EF_cw*ED_con*ET_cw_o*(1/24)*IRA_cw*(1/PEF__sc)*1000))*1),".")</f>
        <v>317.63750493251098</v>
      </c>
      <c r="P22" s="58">
        <f>IFERROR((DL/(RadSpec!J22*EF_cw*(1/365)*ED_con*def_acf!D22*ET_cw_o*(1/24)*RadSpec!Y22))*1,".")</f>
        <v>4971.3274525892621</v>
      </c>
      <c r="Q22" s="58">
        <f t="shared" ref="Q22:Q23" si="34">(IF(AND(ISNUMBER(N22),ISNUMBER(O22),ISNUMBER(P22)),1/((1/N22)+(1/O22)+(1/P22)),IF(AND(ISNUMBER(N22),ISNUMBER(O22),NOT(ISNUMBER(P22))), 1/((1/N22)+(1/O22)),IF(AND(ISNUMBER(N22),NOT(ISNUMBER(O22)),ISNUMBER(P22)),1/((1/N22)+(1/P22)),IF(AND(NOT(ISNUMBER(N22)),ISNUMBER(O22),ISNUMBER(P22)),1/((1/O22)+(1/P22)),IF(AND(ISNUMBER(N22),NOT(ISNUMBER(O22)),NOT(ISNUMBER(P22))),1/((1/N22)),IF(AND(NOT(ISNUMBER(N22)),NOT(ISNUMBER(O22)),ISNUMBER(P22)),1/((1/P22)),IF(AND(NOT(ISNUMBER(N22)),ISNUMBER(O22),NOT(ISNUMBER(P22))),1/((1/O22)),IF(AND(NOT(ISNUMBER(N22)),NOT(ISNUMBER(O22)),NOT(ISNUMBER(P22))),".")))))))))</f>
        <v>29.627613762575834</v>
      </c>
      <c r="R22" s="65">
        <f t="shared" si="4"/>
        <v>82.5</v>
      </c>
      <c r="S22" s="65">
        <f t="shared" si="5"/>
        <v>0.1011743689317889</v>
      </c>
      <c r="T22" s="65">
        <f>C_*EF_cw*(1/365)*ED_con*(ET_cw_i+ET_cw_o)*(1/24)*RadSpec!X22*def_acf!D22*1</f>
        <v>2.2575240141718789E-2</v>
      </c>
      <c r="U22" s="58"/>
      <c r="V22" s="58"/>
      <c r="W22" s="58"/>
      <c r="X22" s="58"/>
      <c r="Y22" s="58">
        <f>IFERROR((DL/(RadSpec!J22*EF_cw*(1/365)*ED_con*def_acf!D22*ET_cw_o*(1/24)*RadSpec!Y22))*1,".")</f>
        <v>4971.3274525892621</v>
      </c>
      <c r="Z22" s="58">
        <f>IFERROR((DL/(RadSpec!P22*EF_cw*(1/365)*ED_con*def_acf!E22*ET_cw_o*(1/24)*RadSpec!U22))*1,".")</f>
        <v>7380.3416492707747</v>
      </c>
      <c r="AA22" s="58">
        <f>IFERROR((DL/(RadSpec!Q22*EF_cw*(1/365)*ED_con*def_acf!F22*ET_cw_o*(1/24)*RadSpec!AA22))*1,".")</f>
        <v>4806.4204238760849</v>
      </c>
      <c r="AB22" s="58">
        <f>IFERROR((DL/(RadSpec!R22*EF_cw*(1/365)*ED_con*def_acf!G22*ET_cw_o*(1/24)*RadSpec!AB22))*1,".")</f>
        <v>4123.7785526550088</v>
      </c>
      <c r="AC22" s="58">
        <f>IFERROR((DL/(RadSpec!N22*EF_cw*(1/365)*ED_con*def_acf!C22*ET_cw_o*(1/24)*RadSpec!X22))*1,".")</f>
        <v>4342.2687644881553</v>
      </c>
      <c r="AD22" s="65">
        <f>C_*EF_cw*(1/365)*ED_con*(ET_cw_i+ET_cw_o)*(1/24)*RadSpec!X22*def_acf!D22*1</f>
        <v>2.2575240141718789E-2</v>
      </c>
      <c r="AE22" s="65">
        <f>C_*EF_cw*(1/365)*ED_con*(ET_cw_i+ET_cw_o)*(1/24)*RadSpec!Y22*def_acf!E22*1</f>
        <v>2.0963826789563905E-2</v>
      </c>
      <c r="AF22" s="65">
        <f>C_*EF_cw*(1/365)*ED_con*(ET_cw_i+ET_cw_o)*(1/24)*RadSpec!Z22*def_acf!F22*1</f>
        <v>2.344810563988653E-2</v>
      </c>
      <c r="AG22" s="65">
        <f>C_*EF_cw*(1/365)*ED_con*(ET_cw_i+ET_cw_o)*(1/24)*RadSpec!AA22*def_acf!G22*1</f>
        <v>2.7215067354444976E-2</v>
      </c>
      <c r="AH22" s="65">
        <f>C_*EF_cw*(1/365)*ED_con*(ET_cw_i+ET_cw_o)*(1/24)*RadSpec!X22*def_acf!C22*1</f>
        <v>1.7909196562958446E-2</v>
      </c>
      <c r="AI22" s="58"/>
      <c r="AJ22" s="58"/>
      <c r="AK22" s="58"/>
      <c r="AL22" s="58"/>
      <c r="AM22" s="58"/>
      <c r="AN22" s="58">
        <f>IFERROR(DL/(RadSpec!K22*EF_cw*ED_con*ET_cw_o*(1/24)*IRA_cw),".")</f>
        <v>6.4273548221229562E-3</v>
      </c>
      <c r="AO22" s="58">
        <f>IFERROR(DL/(RadSpec!M22*EF_cw*(1/365)*ED_con*ET_cw_o*(1/24)*GSF_a),".")</f>
        <v>9.4929301511066419E-2</v>
      </c>
      <c r="AP22" s="58">
        <f t="shared" ref="AP22:AP23" si="35">IFERROR(IF(AND(ISNUMBER(AN22),ISNUMBER(AO22)),1/((1/AN22)+(1/AO22)),IF(AND(ISNUMBER(AN22),NOT(ISNUMBER(AO22))),1/((1/AN22)),IF(AND(NOT(ISNUMBER(AN22)),ISNUMBER(AO22)),1/((1/AO22)),IF(AND(NOT(ISNUMBER(AN22)),NOT(ISNUMBER(AO22))),".")))),".")</f>
        <v>6.0197753744183468E-3</v>
      </c>
      <c r="AQ22" s="65">
        <f t="shared" si="7"/>
        <v>5000</v>
      </c>
      <c r="AR22" s="65">
        <f t="shared" si="8"/>
        <v>0.22831050228310501</v>
      </c>
      <c r="AS22" s="61"/>
      <c r="AT22" s="61"/>
      <c r="AU22" s="61"/>
    </row>
    <row r="23" spans="1:47" x14ac:dyDescent="0.25">
      <c r="A23" s="66" t="s">
        <v>21</v>
      </c>
      <c r="B23" s="61" t="s">
        <v>261</v>
      </c>
      <c r="C23" s="58">
        <f>IFERROR((DL/(RadSpec!L23*EF_cw*ED_con*IRS_cw*(1/1000)))*1,".")</f>
        <v>11.7000117000117</v>
      </c>
      <c r="D23" s="58">
        <f>IFERROR(IF(A23="H-3",(DL/(RadSpec!K23*EF_cw*ED_con*ET_cw_o*(1/24)*IRA_cw*(1/17)*1000))*1,(DL/(RadSpec!K23*EF_cw*ED_con*ET_cw_o*(1/24)*IRA_cw*(1/PEFsc)*1000))*1),".")</f>
        <v>5.7156276279810365</v>
      </c>
      <c r="E23" s="58">
        <f>IFERROR((DL/(RadSpec!J23*EF_cw*(1/365)*ED_con*def_acf!D23*ET_cw_o*(1/24)*RadSpec!Y23))*1,".")</f>
        <v>1743.5099322474723</v>
      </c>
      <c r="F23" s="58">
        <f t="shared" si="33"/>
        <v>3.8313813774894068</v>
      </c>
      <c r="G23" s="65">
        <f t="shared" si="1"/>
        <v>82.5</v>
      </c>
      <c r="H23" s="65">
        <f t="shared" si="2"/>
        <v>4.5908925096199145</v>
      </c>
      <c r="I23" s="65">
        <f>C_*EF_cw*(1/365)*ED_con*(ET_cw_i+ET_cw_o)*(1/24)*RadSpec!X23*def_acf!D23*1</f>
        <v>1.8061332214039497E-2</v>
      </c>
      <c r="J23" s="58"/>
      <c r="K23" s="58"/>
      <c r="L23" s="58"/>
      <c r="M23" s="58"/>
      <c r="N23" s="58">
        <f>IFERROR((DL/(RadSpec!L23*EF_cw*ED_con*IRS_cw*(1/1000)))*1,".")</f>
        <v>11.7000117000117</v>
      </c>
      <c r="O23" s="58">
        <f>IFERROR(IF(A23="H-3",(DL/(RadSpec!K23*EF_cw*ED_con*ET_cw_o*(1/24)*IRA_cw*(1/17)*1000))*1,(DL/(RadSpec!K23*EF_cw*ED_con*ET_cw_o*(1/24)*IRA_cw*(1/PEF__sc)*1000))*1),".")</f>
        <v>259.35256470703075</v>
      </c>
      <c r="P23" s="58">
        <f>IFERROR((DL/(RadSpec!J23*EF_cw*(1/365)*ED_con*def_acf!D23*ET_cw_o*(1/24)*RadSpec!Y23))*1,".")</f>
        <v>1743.5099322474723</v>
      </c>
      <c r="Q23" s="58">
        <f t="shared" si="34"/>
        <v>11.123555791134029</v>
      </c>
      <c r="R23" s="65">
        <f t="shared" si="4"/>
        <v>82.5</v>
      </c>
      <c r="S23" s="65">
        <f t="shared" si="5"/>
        <v>0.1011743689317889</v>
      </c>
      <c r="T23" s="65">
        <f>C_*EF_cw*(1/365)*ED_con*(ET_cw_i+ET_cw_o)*(1/24)*RadSpec!X23*def_acf!D23*1</f>
        <v>1.8061332214039497E-2</v>
      </c>
      <c r="U23" s="58"/>
      <c r="V23" s="58"/>
      <c r="W23" s="58"/>
      <c r="X23" s="58"/>
      <c r="Y23" s="58">
        <f>IFERROR((DL/(RadSpec!J23*EF_cw*(1/365)*ED_con*def_acf!D23*ET_cw_o*(1/24)*RadSpec!Y23))*1,".")</f>
        <v>1743.5099322474723</v>
      </c>
      <c r="Z23" s="58">
        <f>IFERROR((DL/(RadSpec!P23*EF_cw*(1/365)*ED_con*def_acf!E23*ET_cw_o*(1/24)*RadSpec!U23))*1,".")</f>
        <v>10079.757263228177</v>
      </c>
      <c r="AA23" s="58">
        <f>IFERROR((DL/(RadSpec!Q23*EF_cw*(1/365)*ED_con*def_acf!F23*ET_cw_o*(1/24)*RadSpec!AA23))*1,".")</f>
        <v>2798.5308766893368</v>
      </c>
      <c r="AB23" s="58">
        <f>IFERROR((DL/(RadSpec!R23*EF_cw*(1/365)*ED_con*def_acf!G23*ET_cw_o*(1/24)*RadSpec!AB23))*1,".")</f>
        <v>1625.5612571468278</v>
      </c>
      <c r="AC23" s="58">
        <f>IFERROR((DL/(RadSpec!N23*EF_cw*(1/365)*ED_con*def_acf!C23*ET_cw_o*(1/24)*RadSpec!X23))*1,".")</f>
        <v>11340.540951780818</v>
      </c>
      <c r="AD23" s="65">
        <f>C_*EF_cw*(1/365)*ED_con*(ET_cw_i+ET_cw_o)*(1/24)*RadSpec!X23*def_acf!D23*1</f>
        <v>1.8061332214039497E-2</v>
      </c>
      <c r="AE23" s="65">
        <f>C_*EF_cw*(1/365)*ED_con*(ET_cw_i+ET_cw_o)*(1/24)*RadSpec!Y23*def_acf!E23*1</f>
        <v>1.2525849745319291E-2</v>
      </c>
      <c r="AF23" s="65">
        <f>C_*EF_cw*(1/365)*ED_con*(ET_cw_i+ET_cw_o)*(1/24)*RadSpec!Z23*def_acf!F23*1</f>
        <v>1.6349601186513903E-2</v>
      </c>
      <c r="AG23" s="65">
        <f>C_*EF_cw*(1/365)*ED_con*(ET_cw_i+ET_cw_o)*(1/24)*RadSpec!AA23*def_acf!G23*1</f>
        <v>1.9838631023629018E-2</v>
      </c>
      <c r="AH23" s="65">
        <f>C_*EF_cw*(1/365)*ED_con*(ET_cw_i+ET_cw_o)*(1/24)*RadSpec!X23*def_acf!C23*1</f>
        <v>1.1292114031840068E-2</v>
      </c>
      <c r="AI23" s="58"/>
      <c r="AJ23" s="58"/>
      <c r="AK23" s="58"/>
      <c r="AL23" s="58"/>
      <c r="AM23" s="58"/>
      <c r="AN23" s="58">
        <f>IFERROR(DL/(RadSpec!K23*EF_cw*ED_con*ET_cw_o*(1/24)*IRA_cw),".")</f>
        <v>5.2479664130149562E-3</v>
      </c>
      <c r="AO23" s="58">
        <f>IFERROR(DL/(RadSpec!M23*EF_cw*(1/365)*ED_con*ET_cw_o*(1/24)*GSF_a),".")</f>
        <v>7.5394011167953065E-2</v>
      </c>
      <c r="AP23" s="58">
        <f t="shared" si="35"/>
        <v>4.9064426520868398E-3</v>
      </c>
      <c r="AQ23" s="65">
        <f t="shared" si="7"/>
        <v>5000</v>
      </c>
      <c r="AR23" s="65">
        <f t="shared" si="8"/>
        <v>0.22831050228310501</v>
      </c>
      <c r="AS23" s="61"/>
      <c r="AT23" s="61"/>
      <c r="AU23" s="61"/>
    </row>
    <row r="24" spans="1:47" x14ac:dyDescent="0.25">
      <c r="A24" s="64" t="s">
        <v>22</v>
      </c>
      <c r="B24" s="61" t="s">
        <v>274</v>
      </c>
      <c r="C24" s="58" t="str">
        <f>IFERROR((DL/(RadSpec!L24*EF_cw*ED_con*IRS_cw*(1/1000)))*1,".")</f>
        <v>.</v>
      </c>
      <c r="D24" s="58" t="str">
        <f>IFERROR(IF(A24="H-3",(DL/(RadSpec!K24*EF_cw*ED_con*ET_cw_o*(1/24)*IRA_cw*(1/17)*1000))*1,(DL/(RadSpec!K24*EF_cw*ED_con*ET_cw_o*(1/24)*IRA_cw*(1/PEFsc)*1000))*1),".")</f>
        <v>.</v>
      </c>
      <c r="E24" s="58">
        <f>IFERROR((DL/(RadSpec!J24*EF_cw*(1/365)*ED_con*def_acf!D24*ET_cw_o*(1/24)*RadSpec!Y24))*1,".")</f>
        <v>11953.489427286342</v>
      </c>
      <c r="F24" s="58">
        <f t="shared" ref="F24:F25" si="36">(IF(AND(ISNUMBER(C24),ISNUMBER(D24),ISNUMBER(E24)),1/((1/C24)+(1/D24)+(1/E24)),IF(AND(ISNUMBER(C24),ISNUMBER(D24),NOT(ISNUMBER(E24))), 1/((1/C24)+(1/D24)),IF(AND(ISNUMBER(C24),NOT(ISNUMBER(D24)),ISNUMBER(E24)),1/((1/C24)+(1/E24)),IF(AND(NOT(ISNUMBER(C24)),ISNUMBER(D24),ISNUMBER(E24)),1/((1/D24)+(1/E24)),IF(AND(ISNUMBER(C24),NOT(ISNUMBER(D24)),NOT(ISNUMBER(E24))),1/((1/C24)),IF(AND(NOT(ISNUMBER(C24)),NOT(ISNUMBER(D24)),ISNUMBER(E24)),1/((1/E24)),IF(AND(NOT(ISNUMBER(C24)),ISNUMBER(D24),NOT(ISNUMBER(E24))),1/((1/D24)),IF(AND(NOT(ISNUMBER(C24)),NOT(ISNUMBER(D24)),NOT(ISNUMBER(E24))),".")))))))))</f>
        <v>11953.489427286342</v>
      </c>
      <c r="G24" s="65">
        <f t="shared" si="1"/>
        <v>82.5</v>
      </c>
      <c r="H24" s="65">
        <f t="shared" si="2"/>
        <v>4.5908925096199145</v>
      </c>
      <c r="I24" s="65">
        <f>C_*EF_cw*(1/365)*ED_con*(ET_cw_i+ET_cw_o)*(1/24)*RadSpec!X24*def_acf!D24*1</f>
        <v>1.9642356062345344E-2</v>
      </c>
      <c r="J24" s="58"/>
      <c r="K24" s="58"/>
      <c r="L24" s="58"/>
      <c r="M24" s="58"/>
      <c r="N24" s="58" t="str">
        <f>IFERROR((DL/(RadSpec!L24*EF_cw*ED_con*IRS_cw*(1/1000)))*1,".")</f>
        <v>.</v>
      </c>
      <c r="O24" s="58" t="str">
        <f>IFERROR(IF(A24="H-3",(DL/(RadSpec!K24*EF_cw*ED_con*ET_cw_o*(1/24)*IRA_cw*(1/17)*1000))*1,(DL/(RadSpec!K24*EF_cw*ED_con*ET_cw_o*(1/24)*IRA_cw*(1/PEF__sc)*1000))*1),".")</f>
        <v>.</v>
      </c>
      <c r="P24" s="58">
        <f>IFERROR((DL/(RadSpec!J24*EF_cw*(1/365)*ED_con*def_acf!D24*ET_cw_o*(1/24)*RadSpec!Y24))*1,".")</f>
        <v>11953.489427286342</v>
      </c>
      <c r="Q24" s="58">
        <f t="shared" ref="Q24:Q25" si="37">(IF(AND(ISNUMBER(N24),ISNUMBER(O24),ISNUMBER(P24)),1/((1/N24)+(1/O24)+(1/P24)),IF(AND(ISNUMBER(N24),ISNUMBER(O24),NOT(ISNUMBER(P24))), 1/((1/N24)+(1/O24)),IF(AND(ISNUMBER(N24),NOT(ISNUMBER(O24)),ISNUMBER(P24)),1/((1/N24)+(1/P24)),IF(AND(NOT(ISNUMBER(N24)),ISNUMBER(O24),ISNUMBER(P24)),1/((1/O24)+(1/P24)),IF(AND(ISNUMBER(N24),NOT(ISNUMBER(O24)),NOT(ISNUMBER(P24))),1/((1/N24)),IF(AND(NOT(ISNUMBER(N24)),NOT(ISNUMBER(O24)),ISNUMBER(P24)),1/((1/P24)),IF(AND(NOT(ISNUMBER(N24)),ISNUMBER(O24),NOT(ISNUMBER(P24))),1/((1/O24)),IF(AND(NOT(ISNUMBER(N24)),NOT(ISNUMBER(O24)),NOT(ISNUMBER(P24))),".")))))))))</f>
        <v>11953.489427286342</v>
      </c>
      <c r="R24" s="65">
        <f t="shared" si="4"/>
        <v>82.5</v>
      </c>
      <c r="S24" s="65">
        <f t="shared" si="5"/>
        <v>0.1011743689317889</v>
      </c>
      <c r="T24" s="65">
        <f>C_*EF_cw*(1/365)*ED_con*(ET_cw_i+ET_cw_o)*(1/24)*RadSpec!X24*def_acf!D24*1</f>
        <v>1.9642356062345344E-2</v>
      </c>
      <c r="U24" s="58"/>
      <c r="V24" s="58"/>
      <c r="W24" s="58"/>
      <c r="X24" s="58"/>
      <c r="Y24" s="58">
        <f>IFERROR((DL/(RadSpec!J24*EF_cw*(1/365)*ED_con*def_acf!D24*ET_cw_o*(1/24)*RadSpec!Y24))*1,".")</f>
        <v>11953.489427286342</v>
      </c>
      <c r="Z24" s="58">
        <f>IFERROR((DL/(RadSpec!P24*EF_cw*(1/365)*ED_con*def_acf!E24*ET_cw_o*(1/24)*RadSpec!U24))*1,".")</f>
        <v>109595.01978790005</v>
      </c>
      <c r="AA24" s="58">
        <f>IFERROR((DL/(RadSpec!Q24*EF_cw*(1/365)*ED_con*def_acf!F24*ET_cw_o*(1/24)*RadSpec!AA24))*1,".")</f>
        <v>26351.134140826347</v>
      </c>
      <c r="AB24" s="58">
        <f>IFERROR((DL/(RadSpec!R24*EF_cw*(1/365)*ED_con*def_acf!G24*ET_cw_o*(1/24)*RadSpec!AB24))*1,".")</f>
        <v>13135.875335144767</v>
      </c>
      <c r="AC24" s="58">
        <f>IFERROR((DL/(RadSpec!N24*EF_cw*(1/365)*ED_con*def_acf!C24*ET_cw_o*(1/24)*RadSpec!X24))*1,".")</f>
        <v>164631.56491083902</v>
      </c>
      <c r="AD24" s="65">
        <f>C_*EF_cw*(1/365)*ED_con*(ET_cw_i+ET_cw_o)*(1/24)*RadSpec!X24*def_acf!D24*1</f>
        <v>1.9642356062345344E-2</v>
      </c>
      <c r="AE24" s="65">
        <f>C_*EF_cw*(1/365)*ED_con*(ET_cw_i+ET_cw_o)*(1/24)*RadSpec!Y24*def_acf!E24*1</f>
        <v>1.0641911015510023E-2</v>
      </c>
      <c r="AF24" s="65">
        <f>C_*EF_cw*(1/365)*ED_con*(ET_cw_i+ET_cw_o)*(1/24)*RadSpec!Z24*def_acf!F24*1</f>
        <v>1.5507883173946758E-2</v>
      </c>
      <c r="AG24" s="65">
        <f>C_*EF_cw*(1/365)*ED_con*(ET_cw_i+ET_cw_o)*(1/24)*RadSpec!AA24*def_acf!G24*1</f>
        <v>1.9977168949771688E-2</v>
      </c>
      <c r="AH24" s="65">
        <f>C_*EF_cw*(1/365)*ED_con*(ET_cw_i+ET_cw_o)*(1/24)*RadSpec!X24*def_acf!C24*1</f>
        <v>7.1768491224013919E-3</v>
      </c>
      <c r="AI24" s="58"/>
      <c r="AJ24" s="58"/>
      <c r="AK24" s="58"/>
      <c r="AL24" s="58"/>
      <c r="AM24" s="58"/>
      <c r="AN24" s="58" t="str">
        <f>IFERROR(DL/(RadSpec!K24*EF_cw*ED_con*ET_cw_o*(1/24)*IRA_cw),".")</f>
        <v>.</v>
      </c>
      <c r="AO24" s="58">
        <f>IFERROR(DL/(RadSpec!M24*EF_cw*(1/365)*ED_con*ET_cw_o*(1/24)*GSF_a),".")</f>
        <v>0.6896334550951001</v>
      </c>
      <c r="AP24" s="58">
        <f t="shared" ref="AP24:AP25" si="38">IFERROR(IF(AND(ISNUMBER(AN24),ISNUMBER(AO24)),1/((1/AN24)+(1/AO24)),IF(AND(ISNUMBER(AN24),NOT(ISNUMBER(AO24))),1/((1/AN24)),IF(AND(NOT(ISNUMBER(AN24)),ISNUMBER(AO24)),1/((1/AO24)),IF(AND(NOT(ISNUMBER(AN24)),NOT(ISNUMBER(AO24))),".")))),".")</f>
        <v>0.6896334550951001</v>
      </c>
      <c r="AQ24" s="65">
        <f t="shared" si="7"/>
        <v>5000</v>
      </c>
      <c r="AR24" s="65">
        <f t="shared" si="8"/>
        <v>0.22831050228310501</v>
      </c>
      <c r="AS24" s="61"/>
      <c r="AT24" s="61"/>
      <c r="AU24" s="61"/>
    </row>
    <row r="25" spans="1:47" x14ac:dyDescent="0.25">
      <c r="A25" s="66" t="s">
        <v>23</v>
      </c>
      <c r="B25" s="61" t="s">
        <v>261</v>
      </c>
      <c r="C25" s="58" t="str">
        <f>IFERROR((DL/(RadSpec!L25*EF_cw*ED_con*IRS_cw*(1/1000)))*1,".")</f>
        <v>.</v>
      </c>
      <c r="D25" s="58">
        <f>IFERROR(IF(A25="H-3",(DL/(RadSpec!K25*EF_cw*ED_con*ET_cw_o*(1/24)*IRA_cw*(1/17)*1000))*1,(DL/(RadSpec!K25*EF_cw*ED_con*ET_cw_o*(1/24)*IRA_cw*(1/PEFsc)*1000))*1),".")</f>
        <v>33255.354030894254</v>
      </c>
      <c r="E25" s="58">
        <f>IFERROR((DL/(RadSpec!J25*EF_cw*(1/365)*ED_con*def_acf!D25*ET_cw_o*(1/24)*RadSpec!Y25))*1,".")</f>
        <v>23659.939200143781</v>
      </c>
      <c r="F25" s="58">
        <f t="shared" si="36"/>
        <v>13824.397798606657</v>
      </c>
      <c r="G25" s="65">
        <f t="shared" si="1"/>
        <v>82.5</v>
      </c>
      <c r="H25" s="65">
        <f t="shared" si="2"/>
        <v>4.5908925096199145</v>
      </c>
      <c r="I25" s="65">
        <f>C_*EF_cw*(1/365)*ED_con*(ET_cw_i+ET_cw_o)*(1/24)*RadSpec!X25*def_acf!D25*1</f>
        <v>1.9847447073474474E-2</v>
      </c>
      <c r="J25" s="58"/>
      <c r="K25" s="58"/>
      <c r="L25" s="58"/>
      <c r="M25" s="58"/>
      <c r="N25" s="58" t="str">
        <f>IFERROR((DL/(RadSpec!L25*EF_cw*ED_con*IRS_cw*(1/1000)))*1,".")</f>
        <v>.</v>
      </c>
      <c r="O25" s="58">
        <f>IFERROR(IF(A25="H-3",(DL/(RadSpec!K25*EF_cw*ED_con*ET_cw_o*(1/24)*IRA_cw*(1/17)*1000))*1,(DL/(RadSpec!K25*EF_cw*ED_con*ET_cw_o*(1/24)*IRA_cw*(1/PEF__sc)*1000))*1),".")</f>
        <v>1508996.372669457</v>
      </c>
      <c r="P25" s="58">
        <f>IFERROR((DL/(RadSpec!J25*EF_cw*(1/365)*ED_con*def_acf!D25*ET_cw_o*(1/24)*RadSpec!Y25))*1,".")</f>
        <v>23659.939200143781</v>
      </c>
      <c r="Q25" s="58">
        <f t="shared" si="37"/>
        <v>23294.695721472661</v>
      </c>
      <c r="R25" s="65">
        <f t="shared" si="4"/>
        <v>82.5</v>
      </c>
      <c r="S25" s="65">
        <f t="shared" si="5"/>
        <v>0.1011743689317889</v>
      </c>
      <c r="T25" s="65">
        <f>C_*EF_cw*(1/365)*ED_con*(ET_cw_i+ET_cw_o)*(1/24)*RadSpec!X25*def_acf!D25*1</f>
        <v>1.9847447073474474E-2</v>
      </c>
      <c r="U25" s="58"/>
      <c r="V25" s="58"/>
      <c r="W25" s="58"/>
      <c r="X25" s="58"/>
      <c r="Y25" s="58">
        <f>IFERROR((DL/(RadSpec!J25*EF_cw*(1/365)*ED_con*def_acf!D25*ET_cw_o*(1/24)*RadSpec!Y25))*1,".")</f>
        <v>23659.939200143781</v>
      </c>
      <c r="Z25" s="58">
        <f>IFERROR((DL/(RadSpec!P25*EF_cw*(1/365)*ED_con*def_acf!E25*ET_cw_o*(1/24)*RadSpec!U25))*1,".")</f>
        <v>209376.82762470943</v>
      </c>
      <c r="AA25" s="58">
        <f>IFERROR((DL/(RadSpec!Q25*EF_cw*(1/365)*ED_con*def_acf!F25*ET_cw_o*(1/24)*RadSpec!AA25))*1,".")</f>
        <v>50033.847516870737</v>
      </c>
      <c r="AB25" s="58">
        <f>IFERROR((DL/(RadSpec!R25*EF_cw*(1/365)*ED_con*def_acf!G25*ET_cw_o*(1/24)*RadSpec!AB25))*1,".")</f>
        <v>26175.74113407555</v>
      </c>
      <c r="AC25" s="58">
        <f>IFERROR((DL/(RadSpec!N25*EF_cw*(1/365)*ED_con*def_acf!C25*ET_cw_o*(1/24)*RadSpec!X25))*1,".")</f>
        <v>320884.2860185334</v>
      </c>
      <c r="AD25" s="65">
        <f>C_*EF_cw*(1/365)*ED_con*(ET_cw_i+ET_cw_o)*(1/24)*RadSpec!X25*def_acf!D25*1</f>
        <v>1.9847447073474474E-2</v>
      </c>
      <c r="AE25" s="65">
        <f>C_*EF_cw*(1/365)*ED_con*(ET_cw_i+ET_cw_o)*(1/24)*RadSpec!Y25*def_acf!E25*1</f>
        <v>1.0833842305790662E-2</v>
      </c>
      <c r="AF25" s="65">
        <f>C_*EF_cw*(1/365)*ED_con*(ET_cw_i+ET_cw_o)*(1/24)*RadSpec!Z25*def_acf!F25*1</f>
        <v>1.5898061153744997E-2</v>
      </c>
      <c r="AG25" s="65">
        <f>C_*EF_cw*(1/365)*ED_con*(ET_cw_i+ET_cw_o)*(1/24)*RadSpec!AA25*def_acf!G25*1</f>
        <v>1.9664857413629701E-2</v>
      </c>
      <c r="AH25" s="65">
        <f>C_*EF_cw*(1/365)*ED_con*(ET_cw_i+ET_cw_o)*(1/24)*RadSpec!X25*def_acf!C25*1</f>
        <v>7.166285383534087E-3</v>
      </c>
      <c r="AI25" s="58"/>
      <c r="AJ25" s="58"/>
      <c r="AK25" s="58"/>
      <c r="AL25" s="58"/>
      <c r="AM25" s="58"/>
      <c r="AN25" s="58">
        <f>IFERROR(DL/(RadSpec!K25*EF_cw*ED_con*ET_cw_o*(1/24)*IRA_cw),".")</f>
        <v>30.534351145038173</v>
      </c>
      <c r="AO25" s="58">
        <f>IFERROR(DL/(RadSpec!M25*EF_cw*(1/365)*ED_con*ET_cw_o*(1/24)*GSF_a),".")</f>
        <v>1.3553489868921043</v>
      </c>
      <c r="AP25" s="58">
        <f t="shared" si="38"/>
        <v>1.2977450938272665</v>
      </c>
      <c r="AQ25" s="65">
        <f t="shared" si="7"/>
        <v>5000</v>
      </c>
      <c r="AR25" s="65">
        <f t="shared" si="8"/>
        <v>0.22831050228310501</v>
      </c>
      <c r="AS25" s="61"/>
      <c r="AT25" s="61"/>
      <c r="AU25" s="61"/>
    </row>
    <row r="26" spans="1:47" x14ac:dyDescent="0.25">
      <c r="A26" s="64" t="s">
        <v>24</v>
      </c>
      <c r="B26" s="61" t="s">
        <v>274</v>
      </c>
      <c r="C26" s="58">
        <f>IFERROR((DL/(RadSpec!L26*EF_cw*ED_con*IRS_cw*(1/1000)))*1,".")</f>
        <v>6.5651368256578673</v>
      </c>
      <c r="D26" s="58">
        <f>IFERROR(IF(A26="H-3",(DL/(RadSpec!K26*EF_cw*ED_con*ET_cw_o*(1/24)*IRA_cw*(1/17)*1000))*1,(DL/(RadSpec!K26*EF_cw*ED_con*ET_cw_o*(1/24)*IRA_cw*(1/PEFsc)*1000))*1),".")</f>
        <v>0.77974787507555876</v>
      </c>
      <c r="E26" s="58">
        <f>IFERROR((DL/(RadSpec!J26*EF_cw*(1/365)*ED_con*def_acf!D26*ET_cw_o*(1/24)*RadSpec!Y26))*1,".")</f>
        <v>170.46134667864484</v>
      </c>
      <c r="F26" s="58">
        <f t="shared" ref="F26:F29" si="39">(IF(AND(ISNUMBER(C26),ISNUMBER(D26),ISNUMBER(E26)),1/((1/C26)+(1/D26)+(1/E26)),IF(AND(ISNUMBER(C26),ISNUMBER(D26),NOT(ISNUMBER(E26))), 1/((1/C26)+(1/D26)),IF(AND(ISNUMBER(C26),NOT(ISNUMBER(D26)),ISNUMBER(E26)),1/((1/C26)+(1/E26)),IF(AND(NOT(ISNUMBER(C26)),ISNUMBER(D26),ISNUMBER(E26)),1/((1/D26)+(1/E26)),IF(AND(ISNUMBER(C26),NOT(ISNUMBER(D26)),NOT(ISNUMBER(E26))),1/((1/C26)),IF(AND(NOT(ISNUMBER(C26)),NOT(ISNUMBER(D26)),ISNUMBER(E26)),1/((1/E26)),IF(AND(NOT(ISNUMBER(C26)),ISNUMBER(D26),NOT(ISNUMBER(E26))),1/((1/D26)),IF(AND(NOT(ISNUMBER(C26)),NOT(ISNUMBER(D26)),NOT(ISNUMBER(E26))),".")))))))))</f>
        <v>0.69413015525022281</v>
      </c>
      <c r="G26" s="65">
        <f t="shared" si="1"/>
        <v>82.5</v>
      </c>
      <c r="H26" s="65">
        <f t="shared" si="2"/>
        <v>4.5908925096199145</v>
      </c>
      <c r="I26" s="65">
        <f>C_*EF_cw*(1/365)*ED_con*(ET_cw_i+ET_cw_o)*(1/24)*RadSpec!X26*def_acf!D26*1</f>
        <v>2.0392782728199679E-2</v>
      </c>
      <c r="J26" s="58"/>
      <c r="K26" s="58"/>
      <c r="L26" s="58"/>
      <c r="M26" s="58"/>
      <c r="N26" s="58">
        <f>IFERROR((DL/(RadSpec!L26*EF_cw*ED_con*IRS_cw*(1/1000)))*1,".")</f>
        <v>6.5651368256578673</v>
      </c>
      <c r="O26" s="58">
        <f>IFERROR(IF(A26="H-3",(DL/(RadSpec!K26*EF_cw*ED_con*ET_cw_o*(1/24)*IRA_cw*(1/17)*1000))*1,(DL/(RadSpec!K26*EF_cw*ED_con*ET_cw_o*(1/24)*IRA_cw*(1/PEF__sc)*1000))*1),".")</f>
        <v>35.381873065992288</v>
      </c>
      <c r="P26" s="58">
        <f>IFERROR((DL/(RadSpec!J26*EF_cw*(1/365)*ED_con*def_acf!D26*ET_cw_o*(1/24)*RadSpec!Y26))*1,".")</f>
        <v>170.46134667864484</v>
      </c>
      <c r="Q26" s="58">
        <f t="shared" ref="Q26:Q29" si="40">(IF(AND(ISNUMBER(N26),ISNUMBER(O26),ISNUMBER(P26)),1/((1/N26)+(1/O26)+(1/P26)),IF(AND(ISNUMBER(N26),ISNUMBER(O26),NOT(ISNUMBER(P26))), 1/((1/N26)+(1/O26)),IF(AND(ISNUMBER(N26),NOT(ISNUMBER(O26)),ISNUMBER(P26)),1/((1/N26)+(1/P26)),IF(AND(NOT(ISNUMBER(N26)),ISNUMBER(O26),ISNUMBER(P26)),1/((1/O26)+(1/P26)),IF(AND(ISNUMBER(N26),NOT(ISNUMBER(O26)),NOT(ISNUMBER(P26))),1/((1/N26)),IF(AND(NOT(ISNUMBER(N26)),NOT(ISNUMBER(O26)),ISNUMBER(P26)),1/((1/P26)),IF(AND(NOT(ISNUMBER(N26)),ISNUMBER(O26),NOT(ISNUMBER(P26))),1/((1/O26)),IF(AND(NOT(ISNUMBER(N26)),NOT(ISNUMBER(O26)),NOT(ISNUMBER(P26))),".")))))))))</f>
        <v>5.3633899837910999</v>
      </c>
      <c r="R26" s="65">
        <f t="shared" si="4"/>
        <v>82.5</v>
      </c>
      <c r="S26" s="65">
        <f t="shared" si="5"/>
        <v>0.1011743689317889</v>
      </c>
      <c r="T26" s="65">
        <f>C_*EF_cw*(1/365)*ED_con*(ET_cw_i+ET_cw_o)*(1/24)*RadSpec!X26*def_acf!D26*1</f>
        <v>2.0392782728199679E-2</v>
      </c>
      <c r="U26" s="58"/>
      <c r="V26" s="58"/>
      <c r="W26" s="58"/>
      <c r="X26" s="58"/>
      <c r="Y26" s="58">
        <f>IFERROR((DL/(RadSpec!J26*EF_cw*(1/365)*ED_con*def_acf!D26*ET_cw_o*(1/24)*RadSpec!Y26))*1,".")</f>
        <v>170.46134667864484</v>
      </c>
      <c r="Z26" s="58">
        <f>IFERROR((DL/(RadSpec!P26*EF_cw*(1/365)*ED_con*def_acf!E26*ET_cw_o*(1/24)*RadSpec!U26))*1,".")</f>
        <v>592.27779288897489</v>
      </c>
      <c r="AA26" s="58">
        <f>IFERROR((DL/(RadSpec!Q26*EF_cw*(1/365)*ED_con*def_acf!F26*ET_cw_o*(1/24)*RadSpec!AA26))*1,".")</f>
        <v>231.14088330110505</v>
      </c>
      <c r="AB26" s="58">
        <f>IFERROR((DL/(RadSpec!R26*EF_cw*(1/365)*ED_con*def_acf!G26*ET_cw_o*(1/24)*RadSpec!AB26))*1,".")</f>
        <v>167.0617842463943</v>
      </c>
      <c r="AC26" s="58">
        <f>IFERROR((DL/(RadSpec!N26*EF_cw*(1/365)*ED_con*def_acf!C26*ET_cw_o*(1/24)*RadSpec!X26))*1,".")</f>
        <v>547.46878375108054</v>
      </c>
      <c r="AD26" s="65">
        <f>C_*EF_cw*(1/365)*ED_con*(ET_cw_i+ET_cw_o)*(1/24)*RadSpec!X26*def_acf!D26*1</f>
        <v>2.0392782728199679E-2</v>
      </c>
      <c r="AE26" s="65">
        <f>C_*EF_cw*(1/365)*ED_con*(ET_cw_i+ET_cw_o)*(1/24)*RadSpec!Y26*def_acf!E26*1</f>
        <v>1.9691780821917807E-2</v>
      </c>
      <c r="AF26" s="65">
        <f>C_*EF_cw*(1/365)*ED_con*(ET_cw_i+ET_cw_o)*(1/24)*RadSpec!Z26*def_acf!F26*1</f>
        <v>1.9795227520356642E-2</v>
      </c>
      <c r="AG26" s="65">
        <f>C_*EF_cw*(1/365)*ED_con*(ET_cw_i+ET_cw_o)*(1/24)*RadSpec!AA26*def_acf!G26*1</f>
        <v>2.1081544463689018E-2</v>
      </c>
      <c r="AH26" s="65">
        <f>C_*EF_cw*(1/365)*ED_con*(ET_cw_i+ET_cw_o)*(1/24)*RadSpec!X26*def_acf!C26*1</f>
        <v>2.0161573586231118E-2</v>
      </c>
      <c r="AI26" s="58"/>
      <c r="AJ26" s="58"/>
      <c r="AK26" s="58"/>
      <c r="AL26" s="58"/>
      <c r="AM26" s="58"/>
      <c r="AN26" s="58">
        <f>IFERROR(DL/(RadSpec!K26*EF_cw*ED_con*ET_cw_o*(1/24)*IRA_cw),".")</f>
        <v>7.1594773581528564E-4</v>
      </c>
      <c r="AO26" s="58">
        <f>IFERROR(DL/(RadSpec!M26*EF_cw*(1/365)*ED_con*ET_cw_o*(1/24)*GSF_a),".")</f>
        <v>7.0625112871184961E-3</v>
      </c>
      <c r="AP26" s="58">
        <f t="shared" ref="AP26:AP29" si="41">IFERROR(IF(AND(ISNUMBER(AN26),ISNUMBER(AO26)),1/((1/AN26)+(1/AO26)),IF(AND(ISNUMBER(AN26),NOT(ISNUMBER(AO26))),1/((1/AN26)),IF(AND(NOT(ISNUMBER(AN26)),ISNUMBER(AO26)),1/((1/AO26)),IF(AND(NOT(ISNUMBER(AN26)),NOT(ISNUMBER(AO26))),".")))),".")</f>
        <v>6.5005021563709162E-4</v>
      </c>
      <c r="AQ26" s="65">
        <f t="shared" si="7"/>
        <v>5000</v>
      </c>
      <c r="AR26" s="65">
        <f t="shared" si="8"/>
        <v>0.22831050228310501</v>
      </c>
      <c r="AS26" s="61"/>
      <c r="AT26" s="61"/>
      <c r="AU26" s="61"/>
    </row>
    <row r="27" spans="1:47" x14ac:dyDescent="0.25">
      <c r="A27" s="64" t="s">
        <v>25</v>
      </c>
      <c r="B27" s="61" t="s">
        <v>274</v>
      </c>
      <c r="C27" s="58" t="str">
        <f>IFERROR((DL/(RadSpec!L27*EF_cw*ED_con*IRS_cw*(1/1000)))*1,".")</f>
        <v>.</v>
      </c>
      <c r="D27" s="58" t="str">
        <f>IFERROR(IF(A27="H-3",(DL/(RadSpec!K27*EF_cw*ED_con*ET_cw_o*(1/24)*IRA_cw*(1/17)*1000))*1,(DL/(RadSpec!K27*EF_cw*ED_con*ET_cw_o*(1/24)*IRA_cw*(1/PEFsc)*1000))*1),".")</f>
        <v>.</v>
      </c>
      <c r="E27" s="58">
        <f>IFERROR((DL/(RadSpec!J27*EF_cw*(1/365)*ED_con*def_acf!D27*ET_cw_o*(1/24)*RadSpec!Y27))*1,".")</f>
        <v>3742.5722007500171</v>
      </c>
      <c r="F27" s="58">
        <f t="shared" si="39"/>
        <v>3742.5722007500171</v>
      </c>
      <c r="G27" s="65">
        <f t="shared" si="1"/>
        <v>82.5</v>
      </c>
      <c r="H27" s="65">
        <f t="shared" si="2"/>
        <v>4.5908925096199145</v>
      </c>
      <c r="I27" s="65">
        <f>C_*EF_cw*(1/365)*ED_con*(ET_cw_i+ET_cw_o)*(1/24)*RadSpec!X27*def_acf!D27*1</f>
        <v>2.09120610927413E-2</v>
      </c>
      <c r="J27" s="58"/>
      <c r="K27" s="58"/>
      <c r="L27" s="58"/>
      <c r="M27" s="58"/>
      <c r="N27" s="58" t="str">
        <f>IFERROR((DL/(RadSpec!L27*EF_cw*ED_con*IRS_cw*(1/1000)))*1,".")</f>
        <v>.</v>
      </c>
      <c r="O27" s="58" t="str">
        <f>IFERROR(IF(A27="H-3",(DL/(RadSpec!K27*EF_cw*ED_con*ET_cw_o*(1/24)*IRA_cw*(1/17)*1000))*1,(DL/(RadSpec!K27*EF_cw*ED_con*ET_cw_o*(1/24)*IRA_cw*(1/PEF__sc)*1000))*1),".")</f>
        <v>.</v>
      </c>
      <c r="P27" s="58">
        <f>IFERROR((DL/(RadSpec!J27*EF_cw*(1/365)*ED_con*def_acf!D27*ET_cw_o*(1/24)*RadSpec!Y27))*1,".")</f>
        <v>3742.5722007500171</v>
      </c>
      <c r="Q27" s="58">
        <f t="shared" si="40"/>
        <v>3742.5722007500171</v>
      </c>
      <c r="R27" s="65">
        <f t="shared" si="4"/>
        <v>82.5</v>
      </c>
      <c r="S27" s="65">
        <f t="shared" si="5"/>
        <v>0.1011743689317889</v>
      </c>
      <c r="T27" s="65">
        <f>C_*EF_cw*(1/365)*ED_con*(ET_cw_i+ET_cw_o)*(1/24)*RadSpec!X27*def_acf!D27*1</f>
        <v>2.09120610927413E-2</v>
      </c>
      <c r="U27" s="58"/>
      <c r="V27" s="58"/>
      <c r="W27" s="58"/>
      <c r="X27" s="58"/>
      <c r="Y27" s="58">
        <f>IFERROR((DL/(RadSpec!J27*EF_cw*(1/365)*ED_con*def_acf!D27*ET_cw_o*(1/24)*RadSpec!Y27))*1,".")</f>
        <v>3742.5722007500171</v>
      </c>
      <c r="Z27" s="58">
        <f>IFERROR((DL/(RadSpec!P27*EF_cw*(1/365)*ED_con*def_acf!E27*ET_cw_o*(1/24)*RadSpec!U27))*1,".")</f>
        <v>9687.5254140166635</v>
      </c>
      <c r="AA27" s="58">
        <f>IFERROR((DL/(RadSpec!Q27*EF_cw*(1/365)*ED_con*def_acf!F27*ET_cw_o*(1/24)*RadSpec!AA27))*1,".")</f>
        <v>5492.9475170972928</v>
      </c>
      <c r="AB27" s="58">
        <f>IFERROR((DL/(RadSpec!R27*EF_cw*(1/365)*ED_con*def_acf!G27*ET_cw_o*(1/24)*RadSpec!AB27))*1,".")</f>
        <v>4133.30958316345</v>
      </c>
      <c r="AC27" s="58">
        <f>IFERROR((DL/(RadSpec!N27*EF_cw*(1/365)*ED_con*def_acf!C27*ET_cw_o*(1/24)*RadSpec!X27))*1,".")</f>
        <v>905.21238435493945</v>
      </c>
      <c r="AD27" s="65">
        <f>C_*EF_cw*(1/365)*ED_con*(ET_cw_i+ET_cw_o)*(1/24)*RadSpec!X27*def_acf!D27*1</f>
        <v>2.09120610927413E-2</v>
      </c>
      <c r="AE27" s="65">
        <f>C_*EF_cw*(1/365)*ED_con*(ET_cw_i+ET_cw_o)*(1/24)*RadSpec!Y27*def_acf!E27*1</f>
        <v>1.3610818405338948E-2</v>
      </c>
      <c r="AF27" s="65">
        <f>C_*EF_cw*(1/365)*ED_con*(ET_cw_i+ET_cw_o)*(1/24)*RadSpec!Z27*def_acf!F27*1</f>
        <v>1.7218735205632166E-2</v>
      </c>
      <c r="AG27" s="65">
        <f>C_*EF_cw*(1/365)*ED_con*(ET_cw_i+ET_cw_o)*(1/24)*RadSpec!AA27*def_acf!G27*1</f>
        <v>1.9417770293845477E-2</v>
      </c>
      <c r="AH27" s="65">
        <f>C_*EF_cw*(1/365)*ED_con*(ET_cw_i+ET_cw_o)*(1/24)*RadSpec!X27*def_acf!C27*1</f>
        <v>1.5441290009485365E-2</v>
      </c>
      <c r="AI27" s="58"/>
      <c r="AJ27" s="58"/>
      <c r="AK27" s="58"/>
      <c r="AL27" s="58"/>
      <c r="AM27" s="58"/>
      <c r="AN27" s="58" t="str">
        <f>IFERROR(DL/(RadSpec!K27*EF_cw*ED_con*ET_cw_o*(1/24)*IRA_cw),".")</f>
        <v>.</v>
      </c>
      <c r="AO27" s="58">
        <f>IFERROR(DL/(RadSpec!M27*EF_cw*(1/365)*ED_con*ET_cw_o*(1/24)*GSF_a),".")</f>
        <v>5.9061807237363741E-2</v>
      </c>
      <c r="AP27" s="58">
        <f t="shared" si="41"/>
        <v>5.9061807237363741E-2</v>
      </c>
      <c r="AQ27" s="65">
        <f t="shared" si="7"/>
        <v>5000</v>
      </c>
      <c r="AR27" s="65">
        <f t="shared" si="8"/>
        <v>0.22831050228310501</v>
      </c>
      <c r="AS27" s="61"/>
      <c r="AT27" s="61"/>
      <c r="AU27" s="61"/>
    </row>
    <row r="28" spans="1:47" x14ac:dyDescent="0.25">
      <c r="A28" s="64" t="s">
        <v>26</v>
      </c>
      <c r="B28" s="61" t="s">
        <v>274</v>
      </c>
      <c r="C28" s="58" t="str">
        <f>IFERROR((DL/(RadSpec!L28*EF_cw*ED_con*IRS_cw*(1/1000)))*1,".")</f>
        <v>.</v>
      </c>
      <c r="D28" s="58" t="str">
        <f>IFERROR(IF(A28="H-3",(DL/(RadSpec!K28*EF_cw*ED_con*ET_cw_o*(1/24)*IRA_cw*(1/17)*1000))*1,(DL/(RadSpec!K28*EF_cw*ED_con*ET_cw_o*(1/24)*IRA_cw*(1/PEFsc)*1000))*1),".")</f>
        <v>.</v>
      </c>
      <c r="E28" s="58">
        <f>IFERROR((DL/(RadSpec!J28*EF_cw*(1/365)*ED_con*def_acf!D28*ET_cw_o*(1/24)*RadSpec!Y28))*1,".")</f>
        <v>3.612660194508396</v>
      </c>
      <c r="F28" s="58">
        <f t="shared" si="39"/>
        <v>3.612660194508396</v>
      </c>
      <c r="G28" s="65">
        <f t="shared" si="1"/>
        <v>82.5</v>
      </c>
      <c r="H28" s="65">
        <f t="shared" si="2"/>
        <v>4.5908925096199145</v>
      </c>
      <c r="I28" s="65">
        <f>C_*EF_cw*(1/365)*ED_con*(ET_cw_i+ET_cw_o)*(1/24)*RadSpec!X28*def_acf!D28*1</f>
        <v>2.1506849315068494E-2</v>
      </c>
      <c r="J28" s="58"/>
      <c r="K28" s="58"/>
      <c r="L28" s="58"/>
      <c r="M28" s="58"/>
      <c r="N28" s="58" t="str">
        <f>IFERROR((DL/(RadSpec!L28*EF_cw*ED_con*IRS_cw*(1/1000)))*1,".")</f>
        <v>.</v>
      </c>
      <c r="O28" s="58" t="str">
        <f>IFERROR(IF(A28="H-3",(DL/(RadSpec!K28*EF_cw*ED_con*ET_cw_o*(1/24)*IRA_cw*(1/17)*1000))*1,(DL/(RadSpec!K28*EF_cw*ED_con*ET_cw_o*(1/24)*IRA_cw*(1/PEF__sc)*1000))*1),".")</f>
        <v>.</v>
      </c>
      <c r="P28" s="58">
        <f>IFERROR((DL/(RadSpec!J28*EF_cw*(1/365)*ED_con*def_acf!D28*ET_cw_o*(1/24)*RadSpec!Y28))*1,".")</f>
        <v>3.612660194508396</v>
      </c>
      <c r="Q28" s="58">
        <f t="shared" si="40"/>
        <v>3.612660194508396</v>
      </c>
      <c r="R28" s="65">
        <f t="shared" si="4"/>
        <v>82.5</v>
      </c>
      <c r="S28" s="65">
        <f t="shared" si="5"/>
        <v>0.1011743689317889</v>
      </c>
      <c r="T28" s="65">
        <f>C_*EF_cw*(1/365)*ED_con*(ET_cw_i+ET_cw_o)*(1/24)*RadSpec!X28*def_acf!D28*1</f>
        <v>2.1506849315068494E-2</v>
      </c>
      <c r="U28" s="58"/>
      <c r="V28" s="58"/>
      <c r="W28" s="58"/>
      <c r="X28" s="58"/>
      <c r="Y28" s="58">
        <f>IFERROR((DL/(RadSpec!J28*EF_cw*(1/365)*ED_con*def_acf!D28*ET_cw_o*(1/24)*RadSpec!Y28))*1,".")</f>
        <v>3.612660194508396</v>
      </c>
      <c r="Z28" s="58">
        <f>IFERROR((DL/(RadSpec!P28*EF_cw*(1/365)*ED_con*def_acf!E28*ET_cw_o*(1/24)*RadSpec!U28))*1,".")</f>
        <v>42.819912000598571</v>
      </c>
      <c r="AA28" s="58">
        <f>IFERROR((DL/(RadSpec!Q28*EF_cw*(1/365)*ED_con*def_acf!F28*ET_cw_o*(1/24)*RadSpec!AA28))*1,".")</f>
        <v>9.8077783668996545</v>
      </c>
      <c r="AB28" s="58">
        <f>IFERROR((DL/(RadSpec!R28*EF_cw*(1/365)*ED_con*def_acf!G28*ET_cw_o*(1/24)*RadSpec!AB28))*1,".")</f>
        <v>4.8311745846737315</v>
      </c>
      <c r="AC28" s="58">
        <f>IFERROR((DL/(RadSpec!N28*EF_cw*(1/365)*ED_con*def_acf!C28*ET_cw_o*(1/24)*RadSpec!X28))*1,".")</f>
        <v>61.913533319645673</v>
      </c>
      <c r="AD28" s="65">
        <f>C_*EF_cw*(1/365)*ED_con*(ET_cw_i+ET_cw_o)*(1/24)*RadSpec!X28*def_acf!D28*1</f>
        <v>2.1506849315068494E-2</v>
      </c>
      <c r="AE28" s="65">
        <f>C_*EF_cw*(1/365)*ED_con*(ET_cw_i+ET_cw_o)*(1/24)*RadSpec!Y28*def_acf!E28*1</f>
        <v>9.9221734011085156E-3</v>
      </c>
      <c r="AF28" s="65">
        <f>C_*EF_cw*(1/365)*ED_con*(ET_cw_i+ET_cw_o)*(1/24)*RadSpec!Z28*def_acf!F28*1</f>
        <v>1.5078006088280069E-2</v>
      </c>
      <c r="AG28" s="65">
        <f>C_*EF_cw*(1/365)*ED_con*(ET_cw_i+ET_cw_o)*(1/24)*RadSpec!AA28*def_acf!G28*1</f>
        <v>1.9137792103142624E-2</v>
      </c>
      <c r="AH28" s="65">
        <f>C_*EF_cw*(1/365)*ED_con*(ET_cw_i+ET_cw_o)*(1/24)*RadSpec!X28*def_acf!C28*1</f>
        <v>6.8398807502169862E-3</v>
      </c>
      <c r="AI28" s="58"/>
      <c r="AJ28" s="58"/>
      <c r="AK28" s="58"/>
      <c r="AL28" s="58"/>
      <c r="AM28" s="58"/>
      <c r="AN28" s="58" t="str">
        <f>IFERROR(DL/(RadSpec!K28*EF_cw*ED_con*ET_cw_o*(1/24)*IRA_cw),".")</f>
        <v>.</v>
      </c>
      <c r="AO28" s="58">
        <f>IFERROR(DL/(RadSpec!M28*EF_cw*(1/365)*ED_con*ET_cw_o*(1/24)*GSF_a),".")</f>
        <v>2.2987781836503339E-4</v>
      </c>
      <c r="AP28" s="58">
        <f t="shared" si="41"/>
        <v>2.2987781836503339E-4</v>
      </c>
      <c r="AQ28" s="65">
        <f t="shared" si="7"/>
        <v>5000</v>
      </c>
      <c r="AR28" s="65">
        <f t="shared" si="8"/>
        <v>0.22831050228310501</v>
      </c>
      <c r="AS28" s="61"/>
      <c r="AT28" s="61"/>
      <c r="AU28" s="61"/>
    </row>
    <row r="29" spans="1:47" x14ac:dyDescent="0.25">
      <c r="A29" s="64" t="s">
        <v>27</v>
      </c>
      <c r="B29" s="61" t="s">
        <v>274</v>
      </c>
      <c r="C29" s="58" t="str">
        <f>IFERROR((DL/(RadSpec!L29*EF_cw*ED_con*IRS_cw*(1/1000)))*1,".")</f>
        <v>.</v>
      </c>
      <c r="D29" s="58" t="str">
        <f>IFERROR(IF(A29="H-3",(DL/(RadSpec!K29*EF_cw*ED_con*ET_cw_o*(1/24)*IRA_cw*(1/17)*1000))*1,(DL/(RadSpec!K29*EF_cw*ED_con*ET_cw_o*(1/24)*IRA_cw*(1/PEFsc)*1000))*1),".")</f>
        <v>.</v>
      </c>
      <c r="E29" s="58">
        <f>IFERROR((DL/(RadSpec!J29*EF_cw*(1/365)*ED_con*def_acf!D29*ET_cw_o*(1/24)*RadSpec!Y29))*1,".")</f>
        <v>2.828674713734542</v>
      </c>
      <c r="F29" s="58">
        <f t="shared" si="39"/>
        <v>2.828674713734542</v>
      </c>
      <c r="G29" s="65">
        <f t="shared" si="1"/>
        <v>82.5</v>
      </c>
      <c r="H29" s="65">
        <f t="shared" si="2"/>
        <v>4.5908925096199145</v>
      </c>
      <c r="I29" s="65">
        <f>C_*EF_cw*(1/365)*ED_con*(ET_cw_i+ET_cw_o)*(1/24)*RadSpec!X29*def_acf!D29*1</f>
        <v>2.1074815595363536E-2</v>
      </c>
      <c r="J29" s="58"/>
      <c r="K29" s="58"/>
      <c r="L29" s="58"/>
      <c r="M29" s="58"/>
      <c r="N29" s="58" t="str">
        <f>IFERROR((DL/(RadSpec!L29*EF_cw*ED_con*IRS_cw*(1/1000)))*1,".")</f>
        <v>.</v>
      </c>
      <c r="O29" s="58" t="str">
        <f>IFERROR(IF(A29="H-3",(DL/(RadSpec!K29*EF_cw*ED_con*ET_cw_o*(1/24)*IRA_cw*(1/17)*1000))*1,(DL/(RadSpec!K29*EF_cw*ED_con*ET_cw_o*(1/24)*IRA_cw*(1/PEF__sc)*1000))*1),".")</f>
        <v>.</v>
      </c>
      <c r="P29" s="58">
        <f>IFERROR((DL/(RadSpec!J29*EF_cw*(1/365)*ED_con*def_acf!D29*ET_cw_o*(1/24)*RadSpec!Y29))*1,".")</f>
        <v>2.828674713734542</v>
      </c>
      <c r="Q29" s="58">
        <f t="shared" si="40"/>
        <v>2.828674713734542</v>
      </c>
      <c r="R29" s="65">
        <f t="shared" si="4"/>
        <v>82.5</v>
      </c>
      <c r="S29" s="65">
        <f t="shared" si="5"/>
        <v>0.1011743689317889</v>
      </c>
      <c r="T29" s="65">
        <f>C_*EF_cw*(1/365)*ED_con*(ET_cw_i+ET_cw_o)*(1/24)*RadSpec!X29*def_acf!D29*1</f>
        <v>2.1074815595363536E-2</v>
      </c>
      <c r="U29" s="58"/>
      <c r="V29" s="58"/>
      <c r="W29" s="58"/>
      <c r="X29" s="58"/>
      <c r="Y29" s="58">
        <f>IFERROR((DL/(RadSpec!J29*EF_cw*(1/365)*ED_con*def_acf!D29*ET_cw_o*(1/24)*RadSpec!Y29))*1,".")</f>
        <v>2.828674713734542</v>
      </c>
      <c r="Z29" s="58">
        <f>IFERROR((DL/(RadSpec!P29*EF_cw*(1/365)*ED_con*def_acf!E29*ET_cw_o*(1/24)*RadSpec!U29))*1,".")</f>
        <v>32.37724604610866</v>
      </c>
      <c r="AA29" s="58">
        <f>IFERROR((DL/(RadSpec!Q29*EF_cw*(1/365)*ED_con*def_acf!F29*ET_cw_o*(1/24)*RadSpec!AA29))*1,".")</f>
        <v>7.587660805551498</v>
      </c>
      <c r="AB29" s="58">
        <f>IFERROR((DL/(RadSpec!R29*EF_cw*(1/365)*ED_con*def_acf!G29*ET_cw_o*(1/24)*RadSpec!AB29))*1,".")</f>
        <v>3.6725904238173315</v>
      </c>
      <c r="AC29" s="58">
        <f>IFERROR((DL/(RadSpec!N29*EF_cw*(1/365)*ED_con*def_acf!C29*ET_cw_o*(1/24)*RadSpec!X29))*1,".")</f>
        <v>46.327505140449261</v>
      </c>
      <c r="AD29" s="65">
        <f>C_*EF_cw*(1/365)*ED_con*(ET_cw_i+ET_cw_o)*(1/24)*RadSpec!X29*def_acf!D29*1</f>
        <v>2.1074815595363536E-2</v>
      </c>
      <c r="AE29" s="65">
        <f>C_*EF_cw*(1/365)*ED_con*(ET_cw_i+ET_cw_o)*(1/24)*RadSpec!Y29*def_acf!E29*1</f>
        <v>1.008183010081831E-2</v>
      </c>
      <c r="AF29" s="65">
        <f>C_*EF_cw*(1/365)*ED_con*(ET_cw_i+ET_cw_o)*(1/24)*RadSpec!Z29*def_acf!F29*1</f>
        <v>1.4979396369306164E-2</v>
      </c>
      <c r="AG29" s="65">
        <f>C_*EF_cw*(1/365)*ED_con*(ET_cw_i+ET_cw_o)*(1/24)*RadSpec!AA29*def_acf!G29*1</f>
        <v>1.9255497821865319E-2</v>
      </c>
      <c r="AH29" s="65">
        <f>C_*EF_cw*(1/365)*ED_con*(ET_cw_i+ET_cw_o)*(1/24)*RadSpec!X29*def_acf!C29*1</f>
        <v>6.9942741175617806E-3</v>
      </c>
      <c r="AI29" s="58"/>
      <c r="AJ29" s="58"/>
      <c r="AK29" s="58"/>
      <c r="AL29" s="58"/>
      <c r="AM29" s="58"/>
      <c r="AN29" s="58" t="str">
        <f>IFERROR(DL/(RadSpec!K29*EF_cw*ED_con*ET_cw_o*(1/24)*IRA_cw),".")</f>
        <v>.</v>
      </c>
      <c r="AO29" s="58">
        <f>IFERROR(DL/(RadSpec!M29*EF_cw*(1/365)*ED_con*ET_cw_o*(1/24)*GSF_a),".")</f>
        <v>1.7763285964570761E-4</v>
      </c>
      <c r="AP29" s="58">
        <f t="shared" si="41"/>
        <v>1.7763285964570761E-4</v>
      </c>
      <c r="AQ29" s="65">
        <f t="shared" si="7"/>
        <v>5000</v>
      </c>
      <c r="AR29" s="65">
        <f t="shared" si="8"/>
        <v>0.22831050228310501</v>
      </c>
      <c r="AS29" s="61"/>
      <c r="AT29" s="61"/>
      <c r="AU29" s="61"/>
    </row>
    <row r="30" spans="1:47" x14ac:dyDescent="0.25">
      <c r="A30" s="64" t="s">
        <v>28</v>
      </c>
      <c r="B30" s="61" t="s">
        <v>274</v>
      </c>
      <c r="C30" s="58">
        <f>IFERROR((DL/(RadSpec!L30*EF_cw*ED_con*IRS_cw*(1/1000)))*1,".")</f>
        <v>63.984438984438981</v>
      </c>
      <c r="D30" s="58">
        <f>IFERROR(IF(A30="H-3",(DL/(RadSpec!K30*EF_cw*ED_con*ET_cw_o*(1/24)*IRA_cw*(1/17)*1000))*1,(DL/(RadSpec!K30*EF_cw*ED_con*ET_cw_o*(1/24)*IRA_cw*(1/PEFsc)*1000))*1),".")</f>
        <v>5.7156276279810365</v>
      </c>
      <c r="E30" s="58">
        <f>IFERROR((DL/(RadSpec!J30*EF_cw*(1/365)*ED_con*def_acf!D30*ET_cw_o*(1/24)*RadSpec!Y30))*1,".")</f>
        <v>30948.629154330218</v>
      </c>
      <c r="F30" s="58">
        <f t="shared" ref="F30" si="42">(IF(AND(ISNUMBER(C30),ISNUMBER(D30),ISNUMBER(E30)),1/((1/C30)+(1/D30)+(1/E30)),IF(AND(ISNUMBER(C30),ISNUMBER(D30),NOT(ISNUMBER(E30))), 1/((1/C30)+(1/D30)),IF(AND(ISNUMBER(C30),NOT(ISNUMBER(D30)),ISNUMBER(E30)),1/((1/C30)+(1/E30)),IF(AND(NOT(ISNUMBER(C30)),ISNUMBER(D30),ISNUMBER(E30)),1/((1/D30)+(1/E30)),IF(AND(ISNUMBER(C30),NOT(ISNUMBER(D30)),NOT(ISNUMBER(E30))),1/((1/C30)),IF(AND(NOT(ISNUMBER(C30)),NOT(ISNUMBER(D30)),ISNUMBER(E30)),1/((1/E30)),IF(AND(NOT(ISNUMBER(C30)),ISNUMBER(D30),NOT(ISNUMBER(E30))),1/((1/D30)),IF(AND(NOT(ISNUMBER(C30)),NOT(ISNUMBER(D30)),NOT(ISNUMBER(E30))),".")))))))))</f>
        <v>5.2460385482091949</v>
      </c>
      <c r="G30" s="65">
        <f t="shared" si="1"/>
        <v>82.5</v>
      </c>
      <c r="H30" s="65">
        <f t="shared" si="2"/>
        <v>4.5908925096199145</v>
      </c>
      <c r="I30" s="65">
        <f>C_*EF_cw*(1/365)*ED_con*(ET_cw_i+ET_cw_o)*(1/24)*RadSpec!X30*def_acf!D30*1</f>
        <v>3.5157388516467582E-2</v>
      </c>
      <c r="J30" s="58"/>
      <c r="K30" s="58"/>
      <c r="L30" s="58"/>
      <c r="M30" s="58"/>
      <c r="N30" s="58">
        <f>IFERROR((DL/(RadSpec!L30*EF_cw*ED_con*IRS_cw*(1/1000)))*1,".")</f>
        <v>63.984438984438981</v>
      </c>
      <c r="O30" s="58">
        <f>IFERROR(IF(A30="H-3",(DL/(RadSpec!K30*EF_cw*ED_con*ET_cw_o*(1/24)*IRA_cw*(1/17)*1000))*1,(DL/(RadSpec!K30*EF_cw*ED_con*ET_cw_o*(1/24)*IRA_cw*(1/PEF__sc)*1000))*1),".")</f>
        <v>259.35256470703075</v>
      </c>
      <c r="P30" s="58">
        <f>IFERROR((DL/(RadSpec!J30*EF_cw*(1/365)*ED_con*def_acf!D30*ET_cw_o*(1/24)*RadSpec!Y30))*1,".")</f>
        <v>30948.629154330218</v>
      </c>
      <c r="Q30" s="58">
        <f t="shared" ref="Q30" si="43">(IF(AND(ISNUMBER(N30),ISNUMBER(O30),ISNUMBER(P30)),1/((1/N30)+(1/O30)+(1/P30)),IF(AND(ISNUMBER(N30),ISNUMBER(O30),NOT(ISNUMBER(P30))), 1/((1/N30)+(1/O30)),IF(AND(ISNUMBER(N30),NOT(ISNUMBER(O30)),ISNUMBER(P30)),1/((1/N30)+(1/P30)),IF(AND(NOT(ISNUMBER(N30)),ISNUMBER(O30),ISNUMBER(P30)),1/((1/O30)+(1/P30)),IF(AND(ISNUMBER(N30),NOT(ISNUMBER(O30)),NOT(ISNUMBER(P30))),1/((1/N30)),IF(AND(NOT(ISNUMBER(N30)),NOT(ISNUMBER(O30)),ISNUMBER(P30)),1/((1/P30)),IF(AND(NOT(ISNUMBER(N30)),ISNUMBER(O30),NOT(ISNUMBER(P30))),1/((1/O30)),IF(AND(NOT(ISNUMBER(N30)),NOT(ISNUMBER(O30)),NOT(ISNUMBER(P30))),".")))))))))</f>
        <v>51.237732459520693</v>
      </c>
      <c r="R30" s="65">
        <f t="shared" si="4"/>
        <v>82.5</v>
      </c>
      <c r="S30" s="65">
        <f t="shared" si="5"/>
        <v>0.1011743689317889</v>
      </c>
      <c r="T30" s="65">
        <f>C_*EF_cw*(1/365)*ED_con*(ET_cw_i+ET_cw_o)*(1/24)*RadSpec!X30*def_acf!D30*1</f>
        <v>3.5157388516467582E-2</v>
      </c>
      <c r="U30" s="58"/>
      <c r="V30" s="58"/>
      <c r="W30" s="58"/>
      <c r="X30" s="58"/>
      <c r="Y30" s="58">
        <f>IFERROR((DL/(RadSpec!J30*EF_cw*(1/365)*ED_con*def_acf!D30*ET_cw_o*(1/24)*RadSpec!Y30))*1,".")</f>
        <v>30948.629154330218</v>
      </c>
      <c r="Z30" s="58">
        <f>IFERROR((DL/(RadSpec!P30*EF_cw*(1/365)*ED_con*def_acf!E30*ET_cw_o*(1/24)*RadSpec!U30))*1,".")</f>
        <v>105553.90116787162</v>
      </c>
      <c r="AA30" s="58">
        <f>IFERROR((DL/(RadSpec!Q30*EF_cw*(1/365)*ED_con*def_acf!F30*ET_cw_o*(1/24)*RadSpec!AA30))*1,".")</f>
        <v>44844.00302863316</v>
      </c>
      <c r="AB30" s="58">
        <f>IFERROR((DL/(RadSpec!R30*EF_cw*(1/365)*ED_con*def_acf!G30*ET_cw_o*(1/24)*RadSpec!AB30))*1,".")</f>
        <v>31772.398466881503</v>
      </c>
      <c r="AC30" s="58">
        <f>IFERROR((DL/(RadSpec!N30*EF_cw*(1/365)*ED_con*def_acf!C30*ET_cw_o*(1/24)*RadSpec!X30))*1,".")</f>
        <v>72799.186477401512</v>
      </c>
      <c r="AD30" s="65">
        <f>C_*EF_cw*(1/365)*ED_con*(ET_cw_i+ET_cw_o)*(1/24)*RadSpec!X30*def_acf!D30*1</f>
        <v>3.5157388516467582E-2</v>
      </c>
      <c r="AE30" s="65">
        <f>C_*EF_cw*(1/365)*ED_con*(ET_cw_i+ET_cw_o)*(1/24)*RadSpec!Y30*def_acf!E30*1</f>
        <v>3.497686146087968E-2</v>
      </c>
      <c r="AF30" s="65">
        <f>C_*EF_cw*(1/365)*ED_con*(ET_cw_i+ET_cw_o)*(1/24)*RadSpec!Z30*def_acf!F30*1</f>
        <v>3.4010392064241779E-2</v>
      </c>
      <c r="AG30" s="65">
        <f>C_*EF_cw*(1/365)*ED_con*(ET_cw_i+ET_cw_o)*(1/24)*RadSpec!AA30*def_acf!G30*1</f>
        <v>3.5396977098155709E-2</v>
      </c>
      <c r="AH30" s="65">
        <f>C_*EF_cw*(1/365)*ED_con*(ET_cw_i+ET_cw_o)*(1/24)*RadSpec!X30*def_acf!C30*1</f>
        <v>2.4686073059360727E-2</v>
      </c>
      <c r="AI30" s="58"/>
      <c r="AJ30" s="58"/>
      <c r="AK30" s="58"/>
      <c r="AL30" s="58"/>
      <c r="AM30" s="58"/>
      <c r="AN30" s="58">
        <f>IFERROR(DL/(RadSpec!K30*EF_cw*ED_con*ET_cw_o*(1/24)*IRA_cw),".")</f>
        <v>5.2479664130149562E-3</v>
      </c>
      <c r="AO30" s="58">
        <f>IFERROR(DL/(RadSpec!M30*EF_cw*(1/365)*ED_con*ET_cw_o*(1/24)*GSF_a),".")</f>
        <v>2.212031837097491</v>
      </c>
      <c r="AP30" s="58">
        <f t="shared" ref="AP30" si="44">IFERROR(IF(AND(ISNUMBER(AN30),ISNUMBER(AO30)),1/((1/AN30)+(1/AO30)),IF(AND(ISNUMBER(AN30),NOT(ISNUMBER(AO30))),1/((1/AN30)),IF(AND(NOT(ISNUMBER(AN30)),ISNUMBER(AO30)),1/((1/AO30)),IF(AND(NOT(ISNUMBER(AN30)),NOT(ISNUMBER(AO30))),".")))),".")</f>
        <v>5.2355452691302158E-3</v>
      </c>
      <c r="AQ30" s="65">
        <f t="shared" si="7"/>
        <v>5000</v>
      </c>
      <c r="AR30" s="65">
        <f t="shared" si="8"/>
        <v>0.22831050228310501</v>
      </c>
      <c r="AS30" s="61"/>
      <c r="AT30" s="61"/>
      <c r="AU30" s="61"/>
    </row>
    <row r="31" spans="1:47" x14ac:dyDescent="0.25">
      <c r="A31" s="67" t="s">
        <v>1</v>
      </c>
      <c r="B31" s="67" t="s">
        <v>274</v>
      </c>
      <c r="C31" s="68">
        <f>1/SUM(1/C32,1/C33,1/C34,1/C35,1/C36,1/C37,1/C38,1/C41,1/C44)</f>
        <v>3.2739712221313555</v>
      </c>
      <c r="D31" s="68">
        <f>1/SUM(1/D32,1/D33,1/D34,1/D35,1/D36,1/D37,1/D38,1/D41,1/D44)</f>
        <v>0.27493078996729148</v>
      </c>
      <c r="E31" s="68">
        <f>1/SUM(1/E32,1/E33,1/E34,1/E35,1/E36,1/E37,1/E38,1/E39,1/E40,1/E41,1/E42,1/E43,1/E44)</f>
        <v>19.762814325460877</v>
      </c>
      <c r="F31" s="69">
        <f>1/SUM(1/F32,1/F33,1/F34,1/F35,1/F36,1/F37,1/F38,1/F39,1/F40,1/F41,1/F42,1/F43,1/F44)</f>
        <v>0.25041828738888505</v>
      </c>
      <c r="G31" s="87"/>
      <c r="H31" s="87"/>
      <c r="I31" s="87"/>
      <c r="J31" s="70">
        <f>SUM(J32:J44)</f>
        <v>0.305439459345339</v>
      </c>
      <c r="K31" s="70">
        <f>SUM(K32:K44)</f>
        <v>3.6372790407322877</v>
      </c>
      <c r="L31" s="70">
        <f>SUM(L32:L44)</f>
        <v>5.0600080713791733E-2</v>
      </c>
      <c r="M31" s="70">
        <f>SUM(J31:L31)</f>
        <v>3.9933185807914184</v>
      </c>
      <c r="N31" s="68">
        <f>1/SUM(1/N32,1/N33,1/N34,1/N35,1/N36,1/N37,1/N38,1/N41,1/N44)</f>
        <v>3.2739712221313555</v>
      </c>
      <c r="O31" s="68">
        <f>1/SUM(1/O32,1/O33,1/O34,1/O35,1/O36,1/O37,1/O38,1/O41,1/O44)</f>
        <v>12.475271332561281</v>
      </c>
      <c r="P31" s="68">
        <f>1/SUM(1/P32,1/P33,1/P34,1/P35,1/P36,1/P37,1/P38,1/P39,1/P40,1/P41,1/P42,1/P43,1/P44)</f>
        <v>19.762814325460877</v>
      </c>
      <c r="Q31" s="69">
        <f>1/SUM(1/Q32,1/Q33,1/Q34,1/Q35,1/Q36,1/Q37,1/Q38,1/Q39,1/Q40,1/Q41,1/Q42,1/Q43,1/Q44)</f>
        <v>2.2925362592591503</v>
      </c>
      <c r="R31" s="87"/>
      <c r="S31" s="87"/>
      <c r="T31" s="87"/>
      <c r="U31" s="70">
        <f>SUM(U32:U44)</f>
        <v>0.305439459345339</v>
      </c>
      <c r="V31" s="70">
        <f>SUM(V32:V44)</f>
        <v>8.0158577183803134E-2</v>
      </c>
      <c r="W31" s="70">
        <f>SUM(W32:W44)</f>
        <v>5.0600080713791733E-2</v>
      </c>
      <c r="X31" s="70">
        <f>SUM(U31:W31)</f>
        <v>0.43619811724293389</v>
      </c>
      <c r="Y31" s="68">
        <f t="shared" ref="Y31:AC31" si="45">1/SUM(1/Y32,1/Y33,1/Y34,1/Y35,1/Y36,1/Y37,1/Y38,1/Y39,1/Y40,1/Y41,1/Y42,1/Y43,1/Y44)</f>
        <v>19.762814325460877</v>
      </c>
      <c r="Z31" s="68">
        <f t="shared" si="45"/>
        <v>111.0859291278458</v>
      </c>
      <c r="AA31" s="68">
        <f t="shared" si="45"/>
        <v>33.946280899967149</v>
      </c>
      <c r="AB31" s="68">
        <f t="shared" si="45"/>
        <v>20.845162972879049</v>
      </c>
      <c r="AC31" s="68">
        <f t="shared" si="45"/>
        <v>105.64856985710381</v>
      </c>
      <c r="AD31" s="87"/>
      <c r="AE31" s="88"/>
      <c r="AF31" s="88"/>
      <c r="AG31" s="88"/>
      <c r="AH31" s="88"/>
      <c r="AI31" s="70">
        <f>+SUM(AI32:AI44)</f>
        <v>5.0600080713791733E-2</v>
      </c>
      <c r="AJ31" s="70">
        <f t="shared" ref="AJ31:AL31" si="46">+SUM(AJ32:AJ44)</f>
        <v>9.0081040780191166E-3</v>
      </c>
      <c r="AK31" s="70">
        <f t="shared" si="46"/>
        <v>2.9458308052855587E-2</v>
      </c>
      <c r="AL31" s="70">
        <f t="shared" si="46"/>
        <v>4.7972759977989471E-2</v>
      </c>
      <c r="AM31" s="70">
        <f>+SUM(AM32:AM44)</f>
        <v>9.4653434623162593E-3</v>
      </c>
      <c r="AN31" s="68">
        <f>1/SUM(1/AN32,1/AN33,1/AN34,1/AN35,1/AN36,1/AN37,1/AN38,1/AN41,1/AN44)</f>
        <v>2.5243554086494492E-4</v>
      </c>
      <c r="AO31" s="68">
        <f t="shared" ref="AO31:AP31" si="47">1/SUM(1/AO32,1/AO33,1/AO34,1/AO35,1/AO36,1/AO37,1/AO38,1/AO39,1/AO40,1/AO41,1/AO42,1/AO43,1/AO44)</f>
        <v>9.6180451700617845E-4</v>
      </c>
      <c r="AP31" s="69">
        <f t="shared" si="47"/>
        <v>1.9995522457271078E-4</v>
      </c>
      <c r="AQ31" s="87"/>
      <c r="AR31" s="87"/>
      <c r="AS31" s="70">
        <f>SUM(AS32:AS44)</f>
        <v>3961.4073223350442</v>
      </c>
      <c r="AT31" s="70">
        <f>SUM(AT32:AT44)</f>
        <v>1039.7123140081658</v>
      </c>
      <c r="AU31" s="70">
        <f>SUM(AS31:AT31)</f>
        <v>5001.11963634321</v>
      </c>
    </row>
    <row r="32" spans="1:47" x14ac:dyDescent="0.25">
      <c r="A32" s="71" t="s">
        <v>275</v>
      </c>
      <c r="B32" s="61">
        <v>1</v>
      </c>
      <c r="C32" s="72">
        <f>IFERROR(C3/$B32,0)</f>
        <v>16.058839588251352</v>
      </c>
      <c r="D32" s="72">
        <f>IFERROR(D3/$B32,0)</f>
        <v>0.60011176929872245</v>
      </c>
      <c r="E32" s="72">
        <f>IFERROR(E3/$B32,0)</f>
        <v>1094.1061993971048</v>
      </c>
      <c r="F32" s="72">
        <f>IF(AND(C32&lt;&gt;0,D32&lt;&gt;0,E32&lt;&gt;0),1/((1/C32)+(1/D32)+(1/E32)),IF(AND(C32&lt;&gt;0,D32&lt;&gt;0,E32=0), 1/((1/C32)+(1/D32)),IF(AND(C32&lt;&gt;0,D32=0,E32&lt;&gt;0),1/((1/C32)+(1/E32)),IF(AND(C32=0,D32&lt;&gt;0,E32&lt;&gt;0),1/((1/D32)+(1/E32)),IF(AND(C32&lt;&gt;0,D32=0,E32=0),1/((1/C32)),IF(AND(C32=0,D32&lt;&gt;0,E32=0),1/((1/D32)),IF(AND(C32=0,D32=0,E32&lt;&gt;0),1/((1/E32)),IF(AND(C32=0,D32=0,E32=0),0))))))))</f>
        <v>0.57818800474801102</v>
      </c>
      <c r="G32" s="61"/>
      <c r="H32" s="61"/>
      <c r="I32" s="61"/>
      <c r="J32" s="73">
        <f>IFERROR(RadSpec!$L$3*G3,".")*$B$32</f>
        <v>6.2271E-2</v>
      </c>
      <c r="K32" s="73">
        <f>IFERROR(RadSpec!$K$3*H3,".")*$B$32</f>
        <v>1.6663562542167405</v>
      </c>
      <c r="L32" s="73">
        <f>IFERROR(RadSpec!$J$3*I3,".")*$B$32</f>
        <v>9.1398805760449866E-4</v>
      </c>
      <c r="M32" s="73">
        <f t="shared" ref="M32:M76" si="48">SUM(J32:L32)</f>
        <v>1.729541242274345</v>
      </c>
      <c r="N32" s="72">
        <f>IFERROR(N3/$B32,0)</f>
        <v>16.058839588251352</v>
      </c>
      <c r="O32" s="72">
        <f>IFERROR(O3/$B32,0)</f>
        <v>27.230697415722901</v>
      </c>
      <c r="P32" s="72">
        <f>IFERROR(P3/$B32,0)</f>
        <v>1094.1061993971048</v>
      </c>
      <c r="Q32" s="72">
        <f>IF(AND(N32&lt;&gt;0,O32&lt;&gt;0,P32&lt;&gt;0),1/((1/N32)+(1/O32)+(1/P32)),IF(AND(N32&lt;&gt;0,O32&lt;&gt;0,P32=0), 1/((1/N32)+(1/O32)),IF(AND(N32&lt;&gt;0,O32=0,P32&lt;&gt;0),1/((1/N32)+(1/P32)),IF(AND(N32=0,O32&lt;&gt;0,P32&lt;&gt;0),1/((1/O32)+(1/P32)),IF(AND(N32&lt;&gt;0,O32=0,P32=0),1/((1/N32)),IF(AND(N32=0,O32&lt;&gt;0,P32=0),1/((1/O32)),IF(AND(N32=0,O32=0,P32&lt;&gt;0),1/((1/P32)),IF(AND(N32=0,O32=0,P32=0),0))))))))</f>
        <v>10.00918355114549</v>
      </c>
      <c r="R32" s="58"/>
      <c r="S32" s="58"/>
      <c r="T32" s="58"/>
      <c r="U32" s="73">
        <f>IFERROR(RadSpec!$L$3*R3,".")*$B$32</f>
        <v>6.2271E-2</v>
      </c>
      <c r="V32" s="73">
        <f>IFERROR(RadSpec!$K$3*S3,".")*$B$32</f>
        <v>3.6723260691171419E-2</v>
      </c>
      <c r="W32" s="73">
        <f>IFERROR(RadSpec!$J$3*T3,".")*$B$32</f>
        <v>9.1398805760449866E-4</v>
      </c>
      <c r="X32" s="73">
        <f t="shared" ref="X32:X76" si="49">SUM(U32:W32)</f>
        <v>9.9908248748775921E-2</v>
      </c>
      <c r="Y32" s="72">
        <f t="shared" ref="Y32:AO32" si="50">IFERROR(Y3/$B32,0)</f>
        <v>1094.1061993971048</v>
      </c>
      <c r="Z32" s="72">
        <f t="shared" si="50"/>
        <v>2530.2336355891211</v>
      </c>
      <c r="AA32" s="72">
        <f t="shared" si="50"/>
        <v>1333.7922830394555</v>
      </c>
      <c r="AB32" s="72">
        <f t="shared" si="50"/>
        <v>1215.6515776000406</v>
      </c>
      <c r="AC32" s="72">
        <f t="shared" si="50"/>
        <v>2036.4570593385954</v>
      </c>
      <c r="AD32" s="61"/>
      <c r="AE32" s="61"/>
      <c r="AF32" s="61"/>
      <c r="AG32" s="61"/>
      <c r="AH32" s="61"/>
      <c r="AI32" s="73">
        <f>IFERROR(RadSpec!$J$3*AD3,".")*$B$32</f>
        <v>9.1398805760449866E-4</v>
      </c>
      <c r="AJ32" s="73">
        <f>IFERROR(RadSpec!$P$3*AE3,".")*$B$32</f>
        <v>3.9522041993848015E-4</v>
      </c>
      <c r="AK32" s="73">
        <f>IFERROR(RadSpec!$Q$3*AF3,".")*$B$32</f>
        <v>7.4974192962129948E-4</v>
      </c>
      <c r="AL32" s="73">
        <f>IFERROR(RadSpec!$R$3*AG3,".")*$B$32</f>
        <v>8.2260412311084769E-4</v>
      </c>
      <c r="AM32" s="73">
        <f>IFERROR(RadSpec!$N$3*AH3,".")*$B$32</f>
        <v>4.9104890054729765E-4</v>
      </c>
      <c r="AN32" s="72">
        <f t="shared" si="50"/>
        <v>5.510097253216519E-4</v>
      </c>
      <c r="AO32" s="72">
        <f t="shared" si="50"/>
        <v>3.4892168858978286E-2</v>
      </c>
      <c r="AP32" s="72">
        <f>IFERROR(IF(AND(AN32&lt;&gt;0,AO32&lt;&gt;0),1/((1/AN32)+(1/AO32)),IF(AND(AN32&lt;&gt;0,AO32=0),1/((1/AN32)),IF(AND(AN32=0,AO32&lt;&gt;0),1/((1/AO32)),IF(AND(AN32=0,AO32=0),0)))),0)</f>
        <v>5.4244357156439454E-4</v>
      </c>
      <c r="AQ32" s="61"/>
      <c r="AR32" s="61"/>
      <c r="AS32" s="73">
        <f>IFERROR(RadSpec!$K$3*AQ3,".")*$B$32</f>
        <v>1814.8500000000001</v>
      </c>
      <c r="AT32" s="73">
        <f>IFERROR(RadSpec!$M$3*AR3,".")*$B$32</f>
        <v>28.659726027397259</v>
      </c>
      <c r="AU32" s="73">
        <f t="shared" ref="AU32:AU76" si="51">SUM(AS32:AT32)</f>
        <v>1843.5097260273974</v>
      </c>
    </row>
    <row r="33" spans="1:47" x14ac:dyDescent="0.25">
      <c r="A33" s="71" t="s">
        <v>276</v>
      </c>
      <c r="B33" s="61">
        <v>1</v>
      </c>
      <c r="C33" s="72">
        <f t="shared" ref="C33:E34" si="52">IFERROR(C13/$B33,0)</f>
        <v>30.616853046759591</v>
      </c>
      <c r="D33" s="72">
        <f t="shared" si="52"/>
        <v>4.6722987752543395</v>
      </c>
      <c r="E33" s="72">
        <f t="shared" si="52"/>
        <v>625.73049337377813</v>
      </c>
      <c r="F33" s="72">
        <f>IF(AND(C33&lt;&gt;0,D33&lt;&gt;0,E33&lt;&gt;0),1/((1/C33)+(1/D33)+(1/E33)),IF(AND(C33&lt;&gt;0,D33&lt;&gt;0,E33=0), 1/((1/C33)+(1/D33)),IF(AND(C33&lt;&gt;0,D33=0,E33&lt;&gt;0),1/((1/C33)+(1/E33)),IF(AND(C33=0,D33&lt;&gt;0,E33&lt;&gt;0),1/((1/D33)+(1/E33)),IF(AND(C33&lt;&gt;0,D33=0,E33=0),1/((1/C33)),IF(AND(C33=0,D33&lt;&gt;0,E33=0),1/((1/D33)),IF(AND(C33=0,D33=0,E33&lt;&gt;0),1/((1/E33)),IF(AND(C33=0,D33=0,E33=0),0))))))))</f>
        <v>4.027592376155245</v>
      </c>
      <c r="G33" s="61"/>
      <c r="H33" s="61"/>
      <c r="I33" s="61"/>
      <c r="J33" s="73">
        <f>IFERROR(RadSpec!$L$13*G13,".")*$B$33</f>
        <v>3.2661749999999996E-2</v>
      </c>
      <c r="K33" s="73">
        <f>IFERROR(RadSpec!$K$13*H13,".")*$B$33</f>
        <v>0.21402740879848042</v>
      </c>
      <c r="L33" s="73">
        <f>IFERROR(RadSpec!$J$13*I13,".")*$B$33</f>
        <v>1.5981321201213269E-3</v>
      </c>
      <c r="M33" s="73">
        <f t="shared" si="48"/>
        <v>0.24828729091860174</v>
      </c>
      <c r="N33" s="72">
        <f t="shared" ref="N33:P34" si="53">IFERROR(N13/$B33,0)</f>
        <v>30.616853046759591</v>
      </c>
      <c r="O33" s="72">
        <f t="shared" si="53"/>
        <v>212.01042987955688</v>
      </c>
      <c r="P33" s="72">
        <f t="shared" si="53"/>
        <v>625.73049337377813</v>
      </c>
      <c r="Q33" s="72">
        <f>IF(AND(N33&lt;&gt;0,O33&lt;&gt;0,P33&lt;&gt;0),1/((1/N33)+(1/O33)+(1/P33)),IF(AND(N33&lt;&gt;0,O33&lt;&gt;0,P33=0), 1/((1/N33)+(1/O33)),IF(AND(N33&lt;&gt;0,O33=0,P33&lt;&gt;0),1/((1/N33)+(1/P33)),IF(AND(N33=0,O33&lt;&gt;0,P33&lt;&gt;0),1/((1/O33)+(1/P33)),IF(AND(N33&lt;&gt;0,O33=0,P33=0),1/((1/N33)),IF(AND(N33=0,O33&lt;&gt;0,P33=0),1/((1/O33)),IF(AND(N33=0,O33=0,P33&lt;&gt;0),1/((1/P33)),IF(AND(N33=0,O33=0,P33=0),0))))))))</f>
        <v>25.656398955463086</v>
      </c>
      <c r="R33" s="58"/>
      <c r="S33" s="58"/>
      <c r="T33" s="58"/>
      <c r="U33" s="73">
        <f>IFERROR(RadSpec!$L$13*R13,".")*$B$33</f>
        <v>3.2661749999999996E-2</v>
      </c>
      <c r="V33" s="73">
        <f>IFERROR(RadSpec!$K$13*S13,".")*$B$33</f>
        <v>4.7167490795999986E-3</v>
      </c>
      <c r="W33" s="73">
        <f>IFERROR(RadSpec!$J$13*T13,".")*$B$33</f>
        <v>1.5981321201213269E-3</v>
      </c>
      <c r="X33" s="73">
        <f t="shared" si="49"/>
        <v>3.8976631199721321E-2</v>
      </c>
      <c r="Y33" s="72">
        <f t="shared" ref="Y33:AO34" si="54">IFERROR(Y13/$B33,0)</f>
        <v>625.73049337377813</v>
      </c>
      <c r="Z33" s="72">
        <f t="shared" si="54"/>
        <v>1824.5600351688297</v>
      </c>
      <c r="AA33" s="72">
        <f t="shared" si="54"/>
        <v>779.94005766835858</v>
      </c>
      <c r="AB33" s="72">
        <f t="shared" si="54"/>
        <v>617.5523424150532</v>
      </c>
      <c r="AC33" s="72">
        <f t="shared" si="54"/>
        <v>1702.2896328453837</v>
      </c>
      <c r="AD33" s="61"/>
      <c r="AE33" s="61"/>
      <c r="AF33" s="61"/>
      <c r="AG33" s="61"/>
      <c r="AH33" s="61"/>
      <c r="AI33" s="73">
        <f>IFERROR(RadSpec!$J$13*AD13,".")*$B$33</f>
        <v>1.5981321201213269E-3</v>
      </c>
      <c r="AJ33" s="73">
        <f>IFERROR(RadSpec!$P$13*AE13,".")*$B$33</f>
        <v>5.480773341105591E-4</v>
      </c>
      <c r="AK33" s="73">
        <f>IFERROR(RadSpec!$Q$13*AF13,".")*$B$33</f>
        <v>1.2821498141658647E-3</v>
      </c>
      <c r="AL33" s="73">
        <f>IFERROR(RadSpec!$R$13*AG13,".")*$B$33</f>
        <v>1.61929593868807E-3</v>
      </c>
      <c r="AM33" s="73">
        <f>IFERROR(RadSpec!$N$13*AH13,".")*$B$33</f>
        <v>5.8744409923268826E-4</v>
      </c>
      <c r="AN33" s="72">
        <f t="shared" si="54"/>
        <v>4.2900042900042897E-3</v>
      </c>
      <c r="AO33" s="72">
        <f t="shared" si="54"/>
        <v>2.7264578457248143E-2</v>
      </c>
      <c r="AP33" s="72">
        <f t="shared" ref="AP33:AP44" si="55">IFERROR(IF(AND(AN33&lt;&gt;0,AO33&lt;&gt;0),1/((1/AN33)+(1/AO33)),IF(AND(AN33&lt;&gt;0,AO33=0),1/((1/AN33)),IF(AND(AN33=0,AO33&lt;&gt;0),1/((1/AO33)),IF(AND(AN33=0,AO33=0),0)))),0)</f>
        <v>3.7067566218075762E-3</v>
      </c>
      <c r="AQ33" s="61"/>
      <c r="AR33" s="61"/>
      <c r="AS33" s="73">
        <f>IFERROR(RadSpec!$K$13*AQ13,".")*$B$33</f>
        <v>233.10000000000002</v>
      </c>
      <c r="AT33" s="73">
        <f>IFERROR(RadSpec!$M$13*AR13,".")*$B$33</f>
        <v>36.67762557077625</v>
      </c>
      <c r="AU33" s="73">
        <f t="shared" si="51"/>
        <v>269.77762557077625</v>
      </c>
    </row>
    <row r="34" spans="1:47" x14ac:dyDescent="0.25">
      <c r="A34" s="71" t="s">
        <v>277</v>
      </c>
      <c r="B34" s="61">
        <v>1</v>
      </c>
      <c r="C34" s="72">
        <f t="shared" si="52"/>
        <v>3391.3077391338261</v>
      </c>
      <c r="D34" s="72">
        <f t="shared" si="52"/>
        <v>12910.299247413304</v>
      </c>
      <c r="E34" s="72">
        <f t="shared" si="52"/>
        <v>53.140053111121901</v>
      </c>
      <c r="F34" s="72">
        <f>IF(AND(C34&lt;&gt;0,D34&lt;&gt;0,E34&lt;&gt;0),1/((1/C34)+(1/D34)+(1/E34)),IF(AND(C34&lt;&gt;0,D34&lt;&gt;0,E34=0), 1/((1/C34)+(1/D34)),IF(AND(C34&lt;&gt;0,D34=0,E34&lt;&gt;0),1/((1/C34)+(1/E34)),IF(AND(C34=0,D34&lt;&gt;0,E34&lt;&gt;0),1/((1/D34)+(1/E34)),IF(AND(C34&lt;&gt;0,D34=0,E34=0),1/((1/C34)),IF(AND(C34=0,D34&lt;&gt;0,E34=0),1/((1/D34)),IF(AND(C34=0,D34=0,E34&lt;&gt;0),1/((1/E34)),IF(AND(C34=0,D34=0,E34=0),0))))))))</f>
        <v>52.109045174975179</v>
      </c>
      <c r="G34" s="61"/>
      <c r="H34" s="61"/>
      <c r="I34" s="61"/>
      <c r="J34" s="73">
        <f>IFERROR(RadSpec!$L$14*G14,".")*$B$34</f>
        <v>2.948715E-4</v>
      </c>
      <c r="K34" s="73">
        <f>IFERROR(RadSpec!$K$14*H14,".")*$B$33</f>
        <v>7.7457538422307201E-5</v>
      </c>
      <c r="L34" s="73">
        <f>IFERROR(RadSpec!$J$14*I14,".")*$B$33</f>
        <v>1.8818197225149286E-2</v>
      </c>
      <c r="M34" s="73">
        <f t="shared" si="48"/>
        <v>1.9190526263571595E-2</v>
      </c>
      <c r="N34" s="72">
        <f t="shared" si="53"/>
        <v>3391.3077391338261</v>
      </c>
      <c r="O34" s="72">
        <f t="shared" si="53"/>
        <v>585818.2930882494</v>
      </c>
      <c r="P34" s="72">
        <f t="shared" si="53"/>
        <v>53.140053111121901</v>
      </c>
      <c r="Q34" s="72">
        <f>IF(AND(N34&lt;&gt;0,O34&lt;&gt;0,P34&lt;&gt;0),1/((1/N34)+(1/O34)+(1/P34)),IF(AND(N34&lt;&gt;0,O34&lt;&gt;0,P34=0), 1/((1/N34)+(1/O34)),IF(AND(N34&lt;&gt;0,O34=0,P34&lt;&gt;0),1/((1/N34)+(1/P34)),IF(AND(N34=0,O34&lt;&gt;0,P34&lt;&gt;0),1/((1/O34)+(1/P34)),IF(AND(N34&lt;&gt;0,O34=0,P34=0),1/((1/N34)),IF(AND(N34=0,O34&lt;&gt;0,P34=0),1/((1/O34)),IF(AND(N34=0,O34=0,P34&lt;&gt;0),1/((1/P34)),IF(AND(N34=0,O34=0,P34=0),0))))))))</f>
        <v>52.31554969040846</v>
      </c>
      <c r="R34" s="58"/>
      <c r="S34" s="58"/>
      <c r="T34" s="58"/>
      <c r="U34" s="73">
        <f>IFERROR(RadSpec!$L$14*R14,".")*$B$34</f>
        <v>2.948715E-4</v>
      </c>
      <c r="V34" s="73">
        <f>IFERROR(RadSpec!$K$14*S14,".")*$B$33</f>
        <v>1.7070139526171424E-6</v>
      </c>
      <c r="W34" s="73">
        <f>IFERROR(RadSpec!$J$14*T14,".")*$B$33</f>
        <v>1.8818197225149286E-2</v>
      </c>
      <c r="X34" s="73">
        <f t="shared" si="49"/>
        <v>1.9114775739101905E-2</v>
      </c>
      <c r="Y34" s="72">
        <f t="shared" si="54"/>
        <v>53.140053111121901</v>
      </c>
      <c r="Z34" s="72">
        <f t="shared" si="54"/>
        <v>299.47254755323223</v>
      </c>
      <c r="AA34" s="72">
        <f t="shared" si="54"/>
        <v>86.313177107339598</v>
      </c>
      <c r="AB34" s="72">
        <f t="shared" si="54"/>
        <v>52.887528044010224</v>
      </c>
      <c r="AC34" s="72">
        <f t="shared" si="54"/>
        <v>323.81237572801064</v>
      </c>
      <c r="AD34" s="61"/>
      <c r="AE34" s="61"/>
      <c r="AF34" s="61"/>
      <c r="AG34" s="61"/>
      <c r="AH34" s="61"/>
      <c r="AI34" s="73">
        <f>IFERROR(RadSpec!$J$14*AD14,".")*$B$33</f>
        <v>1.8818197225149286E-2</v>
      </c>
      <c r="AJ34" s="73">
        <f>IFERROR(RadSpec!$P$14*AE14,".")*$B$33</f>
        <v>3.3392042381522359E-3</v>
      </c>
      <c r="AK34" s="73">
        <f>IFERROR(RadSpec!$Q$14*AF14,".")*$B$33</f>
        <v>1.158571649791542E-2</v>
      </c>
      <c r="AL34" s="73">
        <f>IFERROR(RadSpec!$R$14*AG14,".")*$B$33</f>
        <v>1.8908049534246574E-2</v>
      </c>
      <c r="AM34" s="73">
        <f>IFERROR(RadSpec!$N$14*AH14,".")*$B$33</f>
        <v>3.0882080950481029E-3</v>
      </c>
      <c r="AN34" s="72">
        <f t="shared" si="54"/>
        <v>11.853959222380274</v>
      </c>
      <c r="AO34" s="72">
        <f t="shared" si="54"/>
        <v>2.5293999431751247E-3</v>
      </c>
      <c r="AP34" s="72">
        <f t="shared" si="55"/>
        <v>2.528860334503761E-3</v>
      </c>
      <c r="AQ34" s="61"/>
      <c r="AR34" s="61"/>
      <c r="AS34" s="73">
        <f>IFERROR(RadSpec!$K$14*AQ14,".")*$B$33</f>
        <v>8.4360000000000004E-2</v>
      </c>
      <c r="AT34" s="73">
        <f>IFERROR(RadSpec!$M$14*AR14,".")*$B$33</f>
        <v>395.35068493150681</v>
      </c>
      <c r="AU34" s="73">
        <f t="shared" si="51"/>
        <v>395.43504493150681</v>
      </c>
    </row>
    <row r="35" spans="1:47" x14ac:dyDescent="0.25">
      <c r="A35" s="71" t="s">
        <v>278</v>
      </c>
      <c r="B35" s="61">
        <v>1</v>
      </c>
      <c r="C35" s="72">
        <f>IFERROR(C30/$B35,0)</f>
        <v>63.984438984438981</v>
      </c>
      <c r="D35" s="72">
        <f>IFERROR(D30/$B35,0)</f>
        <v>5.7156276279810365</v>
      </c>
      <c r="E35" s="72">
        <f>IFERROR(E30/$B35,0)</f>
        <v>30948.629154330218</v>
      </c>
      <c r="F35" s="72">
        <f t="shared" ref="F35:F61" si="56">IF(AND(C35&lt;&gt;0,D35&lt;&gt;0,E35&lt;&gt;0),1/((1/C35)+(1/D35)+(1/E35)),IF(AND(C35&lt;&gt;0,D35&lt;&gt;0,E35=0), 1/((1/C35)+(1/D35)),IF(AND(C35&lt;&gt;0,D35=0,E35&lt;&gt;0),1/((1/C35)+(1/E35)),IF(AND(C35=0,D35&lt;&gt;0,E35&lt;&gt;0),1/((1/D35)+(1/E35)),IF(AND(C35&lt;&gt;0,D35=0,E35=0),1/((1/C35)),IF(AND(C35=0,D35&lt;&gt;0,E35=0),1/((1/D35)),IF(AND(C35=0,D35=0,E35&lt;&gt;0),1/((1/E35)),IF(AND(C35=0,D35=0,E35=0),0))))))))</f>
        <v>5.2460385482091949</v>
      </c>
      <c r="G35" s="61"/>
      <c r="H35" s="61"/>
      <c r="I35" s="61"/>
      <c r="J35" s="73">
        <f>IFERROR(RadSpec!$L$30*G30,".")*$B$35</f>
        <v>1.5628800000000002E-2</v>
      </c>
      <c r="K35" s="73">
        <f>IFERROR(RadSpec!$K$30*H30,".")*$B$35</f>
        <v>0.17495891354161494</v>
      </c>
      <c r="L35" s="73">
        <f>IFERROR(RadSpec!$J$30*I30,".")*$B$35</f>
        <v>3.2311608860390629E-5</v>
      </c>
      <c r="M35" s="73">
        <f t="shared" si="48"/>
        <v>0.19062002515047533</v>
      </c>
      <c r="N35" s="72">
        <f>IFERROR(N30/$B35,0)</f>
        <v>63.984438984438981</v>
      </c>
      <c r="O35" s="72">
        <f>IFERROR(O30/$B35,0)</f>
        <v>259.35256470703075</v>
      </c>
      <c r="P35" s="72">
        <f>IFERROR(P30/$B35,0)</f>
        <v>30948.629154330218</v>
      </c>
      <c r="Q35" s="72">
        <f t="shared" ref="Q35:Q44" si="57">IF(AND(N35&lt;&gt;0,O35&lt;&gt;0,P35&lt;&gt;0),1/((1/N35)+(1/O35)+(1/P35)),IF(AND(N35&lt;&gt;0,O35&lt;&gt;0,P35=0), 1/((1/N35)+(1/O35)),IF(AND(N35&lt;&gt;0,O35=0,P35&lt;&gt;0),1/((1/N35)+(1/P35)),IF(AND(N35=0,O35&lt;&gt;0,P35&lt;&gt;0),1/((1/O35)+(1/P35)),IF(AND(N35&lt;&gt;0,O35=0,P35=0),1/((1/N35)),IF(AND(N35=0,O35&lt;&gt;0,P35=0),1/((1/O35)),IF(AND(N35=0,O35=0,P35&lt;&gt;0),1/((1/P35)),IF(AND(N35=0,O35=0,P35=0),0))))))))</f>
        <v>51.237732459520693</v>
      </c>
      <c r="R35" s="58"/>
      <c r="S35" s="58"/>
      <c r="T35" s="58"/>
      <c r="U35" s="73">
        <f>IFERROR(RadSpec!$L$30*R30,".")*$B$35</f>
        <v>1.5628800000000002E-2</v>
      </c>
      <c r="V35" s="73">
        <f>IFERROR(RadSpec!$K$30*S30,".")*$B$35</f>
        <v>3.8557551999904745E-3</v>
      </c>
      <c r="W35" s="73">
        <f>IFERROR(RadSpec!$J$30*T30,".")*$B$35</f>
        <v>3.2311608860390629E-5</v>
      </c>
      <c r="X35" s="73">
        <f t="shared" si="49"/>
        <v>1.9516866808850866E-2</v>
      </c>
      <c r="Y35" s="72">
        <f t="shared" ref="Y35:AO35" si="58">IFERROR(Y30/$B35,0)</f>
        <v>30948.629154330218</v>
      </c>
      <c r="Z35" s="72">
        <f t="shared" si="58"/>
        <v>105553.90116787162</v>
      </c>
      <c r="AA35" s="72">
        <f t="shared" si="58"/>
        <v>44844.00302863316</v>
      </c>
      <c r="AB35" s="72">
        <f t="shared" si="58"/>
        <v>31772.398466881503</v>
      </c>
      <c r="AC35" s="72">
        <f t="shared" si="58"/>
        <v>72799.186477401512</v>
      </c>
      <c r="AD35" s="61"/>
      <c r="AE35" s="61"/>
      <c r="AF35" s="61"/>
      <c r="AG35" s="61"/>
      <c r="AH35" s="61"/>
      <c r="AI35" s="73">
        <f>IFERROR(RadSpec!$J$30*AD30,".")*$B$35</f>
        <v>3.2311608860390629E-5</v>
      </c>
      <c r="AJ35" s="73">
        <f>IFERROR(RadSpec!$P$30*AE30,".")*$B$35</f>
        <v>9.4738326952938691E-6</v>
      </c>
      <c r="AK35" s="73">
        <f>IFERROR(RadSpec!$Q$30*AF30,".")*$B$35</f>
        <v>2.2299525743977278E-5</v>
      </c>
      <c r="AL35" s="73">
        <f>IFERROR(RadSpec!$R$30*AG30,".")*$B$35</f>
        <v>3.1473859332412915E-5</v>
      </c>
      <c r="AM35" s="73">
        <f>IFERROR(RadSpec!$N$30*AH30,".")*$B$35</f>
        <v>1.3736417237442921E-5</v>
      </c>
      <c r="AN35" s="72">
        <f t="shared" si="58"/>
        <v>5.2479664130149562E-3</v>
      </c>
      <c r="AO35" s="72">
        <f t="shared" si="58"/>
        <v>2.212031837097491</v>
      </c>
      <c r="AP35" s="72">
        <f t="shared" si="55"/>
        <v>5.2355452691302158E-3</v>
      </c>
      <c r="AQ35" s="61"/>
      <c r="AR35" s="61"/>
      <c r="AS35" s="73">
        <f>IFERROR(RadSpec!$K$30*AQ30,".")*$B$35</f>
        <v>190.54999999999998</v>
      </c>
      <c r="AT35" s="73">
        <f>IFERROR(RadSpec!$M$30*AR30,".")*$B$35</f>
        <v>0.45207305936073056</v>
      </c>
      <c r="AU35" s="73">
        <f t="shared" si="51"/>
        <v>191.00207305936073</v>
      </c>
    </row>
    <row r="36" spans="1:47" x14ac:dyDescent="0.25">
      <c r="A36" s="71" t="s">
        <v>279</v>
      </c>
      <c r="B36" s="61">
        <v>1</v>
      </c>
      <c r="C36" s="72">
        <f>IFERROR(C26/$B36,0)</f>
        <v>6.5651368256578673</v>
      </c>
      <c r="D36" s="72">
        <f>IFERROR(D26/$B36,0)</f>
        <v>0.77974787507555876</v>
      </c>
      <c r="E36" s="72">
        <f>IFERROR(E26/$B36,0)</f>
        <v>170.46134667864484</v>
      </c>
      <c r="F36" s="72">
        <f t="shared" si="56"/>
        <v>0.69413015525022281</v>
      </c>
      <c r="G36" s="61"/>
      <c r="H36" s="61"/>
      <c r="I36" s="61"/>
      <c r="J36" s="73">
        <f>IFERROR(RadSpec!$L$26*G26,".")*$B$37</f>
        <v>0.15231975</v>
      </c>
      <c r="K36" s="73">
        <f>IFERROR(RadSpec!$K$26*H26,".")*$B$37</f>
        <v>1.2824658225623231</v>
      </c>
      <c r="L36" s="73">
        <f>IFERROR(RadSpec!$J$26*I26,".")*$B$37</f>
        <v>5.8664325929866576E-3</v>
      </c>
      <c r="M36" s="73">
        <f t="shared" si="48"/>
        <v>1.4406520051553098</v>
      </c>
      <c r="N36" s="72">
        <f>IFERROR(N26/$B36,0)</f>
        <v>6.5651368256578673</v>
      </c>
      <c r="O36" s="72">
        <f>IFERROR(O26/$B36,0)</f>
        <v>35.381873065992288</v>
      </c>
      <c r="P36" s="72">
        <f>IFERROR(P26/$B36,0)</f>
        <v>170.46134667864484</v>
      </c>
      <c r="Q36" s="72">
        <f t="shared" si="57"/>
        <v>5.3633899837910999</v>
      </c>
      <c r="R36" s="58"/>
      <c r="S36" s="58"/>
      <c r="T36" s="58"/>
      <c r="U36" s="73">
        <f>IFERROR(RadSpec!$L$26*R26,".")*$B$37</f>
        <v>0.15231975</v>
      </c>
      <c r="V36" s="73">
        <f>IFERROR(RadSpec!$K$26*S26,".")*$B$37</f>
        <v>2.8263059961095228E-2</v>
      </c>
      <c r="W36" s="73">
        <f>IFERROR(RadSpec!$J$26*T26,".")*$B$37</f>
        <v>5.8664325929866576E-3</v>
      </c>
      <c r="X36" s="73">
        <f t="shared" si="49"/>
        <v>0.18644924255408191</v>
      </c>
      <c r="Y36" s="72">
        <f t="shared" ref="Y36:AO36" si="59">IFERROR(Y26/$B36,0)</f>
        <v>170.46134667864484</v>
      </c>
      <c r="Z36" s="72">
        <f t="shared" si="59"/>
        <v>592.27779288897489</v>
      </c>
      <c r="AA36" s="72">
        <f t="shared" si="59"/>
        <v>231.14088330110505</v>
      </c>
      <c r="AB36" s="72">
        <f t="shared" si="59"/>
        <v>167.0617842463943</v>
      </c>
      <c r="AC36" s="72">
        <f t="shared" si="59"/>
        <v>547.46878375108054</v>
      </c>
      <c r="AD36" s="61"/>
      <c r="AE36" s="61"/>
      <c r="AF36" s="61"/>
      <c r="AG36" s="61"/>
      <c r="AH36" s="61"/>
      <c r="AI36" s="73">
        <f>IFERROR(RadSpec!$J$26*AD26,".")*$B$37</f>
        <v>5.8664325929866576E-3</v>
      </c>
      <c r="AJ36" s="73">
        <f>IFERROR(RadSpec!$P$26*AE26,".")*$B$37</f>
        <v>1.6883969178082192E-3</v>
      </c>
      <c r="AK36" s="73">
        <f>IFERROR(RadSpec!$Q$26*AF26,".")*$B$37</f>
        <v>4.3263657459390661E-3</v>
      </c>
      <c r="AL36" s="73">
        <f>IFERROR(RadSpec!$R$26*AG26,".")*$B$37</f>
        <v>5.9858094088420053E-3</v>
      </c>
      <c r="AM36" s="73">
        <f>IFERROR(RadSpec!$N$26*AH26,".")*$B$37</f>
        <v>1.8265881629785736E-3</v>
      </c>
      <c r="AN36" s="72">
        <f t="shared" si="59"/>
        <v>7.1594773581528564E-4</v>
      </c>
      <c r="AO36" s="72">
        <f t="shared" si="59"/>
        <v>7.0625112871184961E-3</v>
      </c>
      <c r="AP36" s="72">
        <f t="shared" si="55"/>
        <v>6.5005021563709162E-4</v>
      </c>
      <c r="AQ36" s="61"/>
      <c r="AR36" s="61"/>
      <c r="AS36" s="73">
        <f>IFERROR(RadSpec!$K$26*AQ26,".")*$B$37</f>
        <v>1396.75</v>
      </c>
      <c r="AT36" s="73">
        <f>IFERROR(RadSpec!$M$26*AR26,".")*$B$37</f>
        <v>141.59269406392696</v>
      </c>
      <c r="AU36" s="73">
        <f t="shared" si="51"/>
        <v>1538.342694063927</v>
      </c>
    </row>
    <row r="37" spans="1:47" x14ac:dyDescent="0.25">
      <c r="A37" s="71" t="s">
        <v>280</v>
      </c>
      <c r="B37" s="61">
        <v>1</v>
      </c>
      <c r="C37" s="72">
        <f>IFERROR(C22/$B37,0)</f>
        <v>32.891599156659396</v>
      </c>
      <c r="D37" s="72">
        <f>IFERROR(D22/$B37,0)</f>
        <v>7.0001146930088805</v>
      </c>
      <c r="E37" s="72">
        <f>IFERROR(E22/$B37,0)</f>
        <v>4971.3274525892621</v>
      </c>
      <c r="F37" s="72">
        <f t="shared" si="56"/>
        <v>5.7650559018274139</v>
      </c>
      <c r="G37" s="61"/>
      <c r="H37" s="61"/>
      <c r="I37" s="61"/>
      <c r="J37" s="73">
        <f>IFERROR(RadSpec!$L$22*G22,".")*$B$37</f>
        <v>3.04029E-2</v>
      </c>
      <c r="K37" s="73">
        <f>IFERROR(RadSpec!$K$22*H22,".")*$B$37</f>
        <v>0.14285480222184288</v>
      </c>
      <c r="L37" s="73">
        <f>IFERROR(RadSpec!$J$22*I22,".")*$B$37</f>
        <v>2.0115351674916546E-4</v>
      </c>
      <c r="M37" s="73">
        <f t="shared" si="48"/>
        <v>0.17345885573859204</v>
      </c>
      <c r="N37" s="72">
        <f>IFERROR(N22/$B37,0)</f>
        <v>32.891599156659396</v>
      </c>
      <c r="O37" s="72">
        <f>IFERROR(O22/$B37,0)</f>
        <v>317.63750493251098</v>
      </c>
      <c r="P37" s="72">
        <f>IFERROR(P22/$B37,0)</f>
        <v>4971.3274525892621</v>
      </c>
      <c r="Q37" s="72">
        <f t="shared" si="57"/>
        <v>29.627613762575834</v>
      </c>
      <c r="R37" s="58"/>
      <c r="S37" s="58"/>
      <c r="T37" s="58"/>
      <c r="U37" s="73">
        <f>IFERROR(RadSpec!$L$22*R22,".")*$B$37</f>
        <v>3.04029E-2</v>
      </c>
      <c r="V37" s="73">
        <f>IFERROR(RadSpec!$K$22*S22,".")*$B$37</f>
        <v>3.1482428380504748E-3</v>
      </c>
      <c r="W37" s="73">
        <f>IFERROR(RadSpec!$J$22*T22,".")*$B$37</f>
        <v>2.0115351674916546E-4</v>
      </c>
      <c r="X37" s="73">
        <f t="shared" si="49"/>
        <v>3.3752296354799642E-2</v>
      </c>
      <c r="Y37" s="72">
        <f t="shared" ref="Y37:AO37" si="60">IFERROR(Y22/$B37,0)</f>
        <v>4971.3274525892621</v>
      </c>
      <c r="Z37" s="72">
        <f t="shared" si="60"/>
        <v>7380.3416492707747</v>
      </c>
      <c r="AA37" s="72">
        <f t="shared" si="60"/>
        <v>4806.4204238760849</v>
      </c>
      <c r="AB37" s="72">
        <f t="shared" si="60"/>
        <v>4123.7785526550088</v>
      </c>
      <c r="AC37" s="72">
        <f t="shared" si="60"/>
        <v>4342.2687644881553</v>
      </c>
      <c r="AD37" s="61"/>
      <c r="AE37" s="61"/>
      <c r="AF37" s="61"/>
      <c r="AG37" s="61"/>
      <c r="AH37" s="61"/>
      <c r="AI37" s="73">
        <f>IFERROR(RadSpec!$J$22*AD22,".")*$B$37</f>
        <v>2.0115351674916546E-4</v>
      </c>
      <c r="AJ37" s="73">
        <f>IFERROR(RadSpec!$P$22*AE22,".")*$B$37</f>
        <v>1.3549508241245261E-4</v>
      </c>
      <c r="AK37" s="73">
        <f>IFERROR(RadSpec!$Q$22*AF22,".")*$B$37</f>
        <v>2.080550413427132E-4</v>
      </c>
      <c r="AL37" s="73">
        <f>IFERROR(RadSpec!$R$22*AG22,".")*$B$37</f>
        <v>2.4249604755235236E-4</v>
      </c>
      <c r="AM37" s="73">
        <f>IFERROR(RadSpec!$N$22*AH22,".")*$B$37</f>
        <v>2.3029435860308267E-4</v>
      </c>
      <c r="AN37" s="72">
        <f t="shared" si="60"/>
        <v>6.4273548221229562E-3</v>
      </c>
      <c r="AO37" s="72">
        <f t="shared" si="60"/>
        <v>9.4929301511066419E-2</v>
      </c>
      <c r="AP37" s="72">
        <f t="shared" si="55"/>
        <v>6.0197753744183468E-3</v>
      </c>
      <c r="AQ37" s="61"/>
      <c r="AR37" s="61"/>
      <c r="AS37" s="73">
        <f>IFERROR(RadSpec!$K$22*AQ22,".")*$B$37</f>
        <v>155.58500000000001</v>
      </c>
      <c r="AT37" s="73">
        <f>IFERROR(RadSpec!$M$22*AR22,".")*$B$37</f>
        <v>10.534155251141552</v>
      </c>
      <c r="AU37" s="73">
        <f t="shared" si="51"/>
        <v>166.11915525114156</v>
      </c>
    </row>
    <row r="38" spans="1:47" x14ac:dyDescent="0.25">
      <c r="A38" s="71" t="s">
        <v>281</v>
      </c>
      <c r="B38" s="61">
        <v>1</v>
      </c>
      <c r="C38" s="72">
        <f>IFERROR(C2/$B38,0)</f>
        <v>84.870551191794718</v>
      </c>
      <c r="D38" s="72">
        <f>IFERROR(D2/$B38,0)</f>
        <v>6.4129591032902695</v>
      </c>
      <c r="E38" s="72">
        <f>IFERROR(E2/$B38,0)</f>
        <v>890.32821079340135</v>
      </c>
      <c r="F38" s="72">
        <f t="shared" si="56"/>
        <v>5.9227640899969973</v>
      </c>
      <c r="G38" s="61"/>
      <c r="H38" s="61"/>
      <c r="I38" s="61"/>
      <c r="J38" s="73">
        <f>IFERROR(RadSpec!$L$2*G2,".")*$B$38</f>
        <v>1.1782649999999999E-2</v>
      </c>
      <c r="K38" s="73">
        <f>IFERROR(RadSpec!$K$2*H2,".")*$B$38</f>
        <v>0.15593425498175004</v>
      </c>
      <c r="L38" s="73">
        <f>IFERROR(RadSpec!$J$2*I2,".")*$B$38</f>
        <v>1.123181303116147E-3</v>
      </c>
      <c r="M38" s="73">
        <f t="shared" si="48"/>
        <v>0.16884008628486619</v>
      </c>
      <c r="N38" s="72">
        <f>IFERROR(N2/$B38,0)</f>
        <v>84.870551191794718</v>
      </c>
      <c r="O38" s="72">
        <f>IFERROR(O2/$B38,0)</f>
        <v>290.99470767782321</v>
      </c>
      <c r="P38" s="72">
        <f>IFERROR(P2/$B38,0)</f>
        <v>890.32821079340135</v>
      </c>
      <c r="Q38" s="72">
        <f t="shared" si="57"/>
        <v>61.190822661785376</v>
      </c>
      <c r="R38" s="58"/>
      <c r="S38" s="58"/>
      <c r="T38" s="58"/>
      <c r="U38" s="73">
        <f>IFERROR(RadSpec!$L$2*R2,".")*$B$38</f>
        <v>1.1782649999999999E-2</v>
      </c>
      <c r="V38" s="73">
        <f>IFERROR(RadSpec!$K$2*S2,".")*$B$38</f>
        <v>3.4364886151371419E-3</v>
      </c>
      <c r="W38" s="73">
        <f>IFERROR(RadSpec!$J$2*T2,".")*$B$38</f>
        <v>1.123181303116147E-3</v>
      </c>
      <c r="X38" s="73">
        <f t="shared" si="49"/>
        <v>1.6342319918253287E-2</v>
      </c>
      <c r="Y38" s="72">
        <f t="shared" ref="Y38:AO38" si="61">IFERROR(Y2/$B38,0)</f>
        <v>890.32821079340135</v>
      </c>
      <c r="Z38" s="72">
        <f t="shared" si="61"/>
        <v>3108.3855080981684</v>
      </c>
      <c r="AA38" s="72">
        <f t="shared" si="61"/>
        <v>1267.1710128955904</v>
      </c>
      <c r="AB38" s="72">
        <f t="shared" si="61"/>
        <v>884.43773473946703</v>
      </c>
      <c r="AC38" s="72">
        <f t="shared" si="61"/>
        <v>2963.0112429717442</v>
      </c>
      <c r="AD38" s="61"/>
      <c r="AE38" s="61"/>
      <c r="AF38" s="61"/>
      <c r="AG38" s="61"/>
      <c r="AH38" s="61"/>
      <c r="AI38" s="73">
        <f>IFERROR(RadSpec!$J$2*AD2,".")*$B$38</f>
        <v>1.123181303116147E-3</v>
      </c>
      <c r="AJ38" s="73">
        <f>IFERROR(RadSpec!$P$2*AE2,".")*$B$38</f>
        <v>3.2171041764116287E-4</v>
      </c>
      <c r="AK38" s="73">
        <f>IFERROR(RadSpec!$Q$2*AF2,".")*$B$38</f>
        <v>7.8915946610467157E-4</v>
      </c>
      <c r="AL38" s="73">
        <f>IFERROR(RadSpec!$R$2*AG2,".")*$B$38</f>
        <v>1.130661843927967E-3</v>
      </c>
      <c r="AM38" s="73">
        <f>IFERROR(RadSpec!$N$2*AH2,".")*$B$38</f>
        <v>3.3749450069485816E-4</v>
      </c>
      <c r="AN38" s="72">
        <f t="shared" si="61"/>
        <v>5.8882411823588301E-3</v>
      </c>
      <c r="AO38" s="72">
        <f t="shared" si="61"/>
        <v>4.1426744652355844E-2</v>
      </c>
      <c r="AP38" s="72">
        <f t="shared" si="55"/>
        <v>5.1554631077178701E-3</v>
      </c>
      <c r="AQ38" s="61"/>
      <c r="AR38" s="61"/>
      <c r="AS38" s="73">
        <f>IFERROR(RadSpec!$K$2*AQ2,".")*$B$38</f>
        <v>169.83</v>
      </c>
      <c r="AT38" s="73">
        <f>IFERROR(RadSpec!$M$2*AR2,".")*$B$38</f>
        <v>24.138995433789955</v>
      </c>
      <c r="AU38" s="73">
        <f t="shared" si="51"/>
        <v>193.96899543378996</v>
      </c>
    </row>
    <row r="39" spans="1:47" x14ac:dyDescent="0.25">
      <c r="A39" s="71" t="s">
        <v>282</v>
      </c>
      <c r="B39" s="61">
        <v>1</v>
      </c>
      <c r="C39" s="72">
        <f>IFERROR(C11/$B39,0)</f>
        <v>0</v>
      </c>
      <c r="D39" s="72">
        <f>IFERROR(D11/$B39,0)</f>
        <v>0</v>
      </c>
      <c r="E39" s="72">
        <f>IFERROR(E11/$B39,0)</f>
        <v>445.26719127762669</v>
      </c>
      <c r="F39" s="72">
        <f t="shared" si="56"/>
        <v>445.26719127762669</v>
      </c>
      <c r="G39" s="61"/>
      <c r="H39" s="61"/>
      <c r="I39" s="61"/>
      <c r="J39" s="73">
        <f>IFERROR(RadSpec!$L$11*G11,".")*$B$39</f>
        <v>0</v>
      </c>
      <c r="K39" s="73">
        <f>IFERROR(RadSpec!$K$11*H11,".")*$B$39</f>
        <v>0</v>
      </c>
      <c r="L39" s="73">
        <f>IFERROR(RadSpec!$J$11*I11,".")*$B$39</f>
        <v>2.2458425403647001E-3</v>
      </c>
      <c r="M39" s="73">
        <f t="shared" si="48"/>
        <v>2.2458425403647001E-3</v>
      </c>
      <c r="N39" s="72">
        <f>IFERROR(N11/$B39,0)</f>
        <v>0</v>
      </c>
      <c r="O39" s="72">
        <f>IFERROR(O11/$B39,0)</f>
        <v>0</v>
      </c>
      <c r="P39" s="72">
        <f>IFERROR(P11/$B39,0)</f>
        <v>445.26719127762669</v>
      </c>
      <c r="Q39" s="72">
        <f t="shared" si="57"/>
        <v>445.26719127762669</v>
      </c>
      <c r="R39" s="58"/>
      <c r="S39" s="58"/>
      <c r="T39" s="58"/>
      <c r="U39" s="73">
        <f>IFERROR(RadSpec!$L$11*R11,".")*$B$39</f>
        <v>0</v>
      </c>
      <c r="V39" s="73">
        <f>IFERROR(RadSpec!$K$11*S11,".")*$B$39</f>
        <v>0</v>
      </c>
      <c r="W39" s="73">
        <f>IFERROR(RadSpec!$J$11*T11,".")*$B$39</f>
        <v>2.2458425403647001E-3</v>
      </c>
      <c r="X39" s="73">
        <f t="shared" si="49"/>
        <v>2.2458425403647001E-3</v>
      </c>
      <c r="Y39" s="72">
        <f t="shared" ref="Y39:AO39" si="62">IFERROR(Y11/$B39,0)</f>
        <v>445.26719127762669</v>
      </c>
      <c r="Z39" s="72">
        <f t="shared" si="62"/>
        <v>2600.203419167317</v>
      </c>
      <c r="AA39" s="72">
        <f t="shared" si="62"/>
        <v>682.28855713288533</v>
      </c>
      <c r="AB39" s="72">
        <f t="shared" si="62"/>
        <v>405.88849489015536</v>
      </c>
      <c r="AC39" s="72">
        <f t="shared" si="62"/>
        <v>3100.2357233693551</v>
      </c>
      <c r="AD39" s="61"/>
      <c r="AE39" s="61"/>
      <c r="AF39" s="61"/>
      <c r="AG39" s="61"/>
      <c r="AH39" s="61"/>
      <c r="AI39" s="73">
        <f>IFERROR(RadSpec!$J$11*AD11,".")*$B$39</f>
        <v>2.2458425403647001E-3</v>
      </c>
      <c r="AJ39" s="73">
        <f>IFERROR(RadSpec!$P$11*AE11,".")*$B$39</f>
        <v>3.845852953767123E-4</v>
      </c>
      <c r="AK39" s="73">
        <f>IFERROR(RadSpec!$Q$11*AF11,".")*$B$39</f>
        <v>1.4656555346643984E-3</v>
      </c>
      <c r="AL39" s="73">
        <f>IFERROR(RadSpec!$R$11*AG11,".")*$B$39</f>
        <v>2.4637308339341512E-3</v>
      </c>
      <c r="AM39" s="73">
        <f>IFERROR(RadSpec!$N$11*AH11,".")*$B$39</f>
        <v>3.2255611805969184E-4</v>
      </c>
      <c r="AN39" s="72">
        <f t="shared" si="62"/>
        <v>0</v>
      </c>
      <c r="AO39" s="72">
        <f t="shared" si="62"/>
        <v>1.8758029978586725E-2</v>
      </c>
      <c r="AP39" s="72">
        <f t="shared" si="55"/>
        <v>1.8758029978586725E-2</v>
      </c>
      <c r="AQ39" s="61"/>
      <c r="AR39" s="61"/>
      <c r="AS39" s="73">
        <f>IFERROR(RadSpec!$K$11*AQ11,".")*$B$39</f>
        <v>0</v>
      </c>
      <c r="AT39" s="73">
        <f>IFERROR(RadSpec!$M$11*AR11,".")*$B$39</f>
        <v>53.310502283105016</v>
      </c>
      <c r="AU39" s="73">
        <f t="shared" si="51"/>
        <v>53.310502283105016</v>
      </c>
    </row>
    <row r="40" spans="1:47" x14ac:dyDescent="0.25">
      <c r="A40" s="71" t="s">
        <v>283</v>
      </c>
      <c r="B40" s="61">
        <v>1</v>
      </c>
      <c r="C40" s="72">
        <f>IFERROR(C4/$B40,0)</f>
        <v>0</v>
      </c>
      <c r="D40" s="72">
        <f>IFERROR(D4/$B40,0)</f>
        <v>0</v>
      </c>
      <c r="E40" s="72">
        <f>IFERROR(E4/$B40,0)</f>
        <v>48667.178229951045</v>
      </c>
      <c r="F40" s="72">
        <f t="shared" si="56"/>
        <v>48667.178229951045</v>
      </c>
      <c r="G40" s="61"/>
      <c r="H40" s="61"/>
      <c r="I40" s="61"/>
      <c r="J40" s="73">
        <f>IFERROR(RadSpec!$L$4*G4,".")*$B$40</f>
        <v>0</v>
      </c>
      <c r="K40" s="73">
        <f>IFERROR(RadSpec!$K$4*H4,".")*$B$40</f>
        <v>0</v>
      </c>
      <c r="L40" s="73">
        <f>IFERROR(RadSpec!$J$4*I4,".")*$B$40</f>
        <v>2.0547729216496349E-5</v>
      </c>
      <c r="M40" s="73">
        <f t="shared" si="48"/>
        <v>2.0547729216496349E-5</v>
      </c>
      <c r="N40" s="72">
        <f>IFERROR(N4/$B40,0)</f>
        <v>0</v>
      </c>
      <c r="O40" s="72">
        <f>IFERROR(O4/$B40,0)</f>
        <v>0</v>
      </c>
      <c r="P40" s="72">
        <f>IFERROR(P4/$B40,0)</f>
        <v>48667.178229951045</v>
      </c>
      <c r="Q40" s="72">
        <f t="shared" si="57"/>
        <v>48667.178229951045</v>
      </c>
      <c r="R40" s="58"/>
      <c r="S40" s="58"/>
      <c r="T40" s="58"/>
      <c r="U40" s="73">
        <f>IFERROR(RadSpec!$L$4*R4,".")*$B$40</f>
        <v>0</v>
      </c>
      <c r="V40" s="73">
        <f>IFERROR(RadSpec!$K$4*S4,".")*$B$40</f>
        <v>0</v>
      </c>
      <c r="W40" s="73">
        <f>IFERROR(RadSpec!$J$4*T4,".")*$B$40</f>
        <v>2.0547729216496349E-5</v>
      </c>
      <c r="X40" s="73">
        <f t="shared" si="49"/>
        <v>2.0547729216496349E-5</v>
      </c>
      <c r="Y40" s="72">
        <f t="shared" ref="Y40:AO40" si="63">IFERROR(Y4/$B40,0)</f>
        <v>48667.178229951045</v>
      </c>
      <c r="Z40" s="72">
        <f t="shared" si="63"/>
        <v>321051.84302317753</v>
      </c>
      <c r="AA40" s="72">
        <f t="shared" si="63"/>
        <v>82022.635750583286</v>
      </c>
      <c r="AB40" s="72">
        <f t="shared" si="63"/>
        <v>47109.69334683707</v>
      </c>
      <c r="AC40" s="72">
        <f t="shared" si="63"/>
        <v>392881.96933321177</v>
      </c>
      <c r="AD40" s="61"/>
      <c r="AE40" s="61"/>
      <c r="AF40" s="61"/>
      <c r="AG40" s="61"/>
      <c r="AH40" s="61"/>
      <c r="AI40" s="73">
        <f>IFERROR(RadSpec!$J$4*AD4,".")*$B$40</f>
        <v>2.0547729216496349E-5</v>
      </c>
      <c r="AJ40" s="73">
        <f>IFERROR(RadSpec!$P$4*AE4,".")*$B$40</f>
        <v>3.1147617487055128E-6</v>
      </c>
      <c r="AK40" s="73">
        <f>IFERROR(RadSpec!$Q$4*AF4,".")*$B$40</f>
        <v>1.2191756468797561E-5</v>
      </c>
      <c r="AL40" s="73">
        <f>IFERROR(RadSpec!$R$4*AG4,".")*$B$40</f>
        <v>2.1227053902424515E-5</v>
      </c>
      <c r="AM40" s="73">
        <f>IFERROR(RadSpec!$N$4*AH4,".")*$B$40</f>
        <v>2.5452936964686155E-6</v>
      </c>
      <c r="AN40" s="72">
        <f t="shared" si="63"/>
        <v>0</v>
      </c>
      <c r="AO40" s="72">
        <f t="shared" si="63"/>
        <v>2.212031837097491</v>
      </c>
      <c r="AP40" s="72">
        <f t="shared" si="55"/>
        <v>2.212031837097491</v>
      </c>
      <c r="AQ40" s="61"/>
      <c r="AR40" s="61"/>
      <c r="AS40" s="73">
        <f>IFERROR(RadSpec!$K$4*AQ4,".")*$B$40</f>
        <v>0</v>
      </c>
      <c r="AT40" s="73">
        <f>IFERROR(RadSpec!$M$4*AR4,".")*$B$40</f>
        <v>0.45207305936073056</v>
      </c>
      <c r="AU40" s="73">
        <f t="shared" si="51"/>
        <v>0.45207305936073056</v>
      </c>
    </row>
    <row r="41" spans="1:47" x14ac:dyDescent="0.25">
      <c r="A41" s="71" t="s">
        <v>284</v>
      </c>
      <c r="B41" s="74">
        <v>0.99987999999999999</v>
      </c>
      <c r="C41" s="72">
        <f>IFERROR(C8/$B41,0)</f>
        <v>16547.456785739923</v>
      </c>
      <c r="D41" s="72">
        <f>IFERROR(D8/$B41,0)</f>
        <v>1658.5360544168027</v>
      </c>
      <c r="E41" s="72">
        <f>IFERROR(E8/$B41,0)</f>
        <v>72.272093416410996</v>
      </c>
      <c r="F41" s="72">
        <f t="shared" si="56"/>
        <v>68.965645870210977</v>
      </c>
      <c r="G41" s="61"/>
      <c r="H41" s="61"/>
      <c r="I41" s="61"/>
      <c r="J41" s="73">
        <f>IFERROR(RadSpec!$L$8*G8,".")*$B$41</f>
        <v>6.0432247259999998E-5</v>
      </c>
      <c r="K41" s="73">
        <f>IFERROR(RadSpec!$K$8*H8,".")*$B$41</f>
        <v>6.0294136949083903E-4</v>
      </c>
      <c r="L41" s="73">
        <f>IFERROR(RadSpec!$J$8*I8,".")*$B$41</f>
        <v>1.3836599339087742E-2</v>
      </c>
      <c r="M41" s="73">
        <f t="shared" si="48"/>
        <v>1.4499972955838582E-2</v>
      </c>
      <c r="N41" s="72">
        <f>IFERROR(N8/$B41,0)</f>
        <v>16547.456785739923</v>
      </c>
      <c r="O41" s="72">
        <f>IFERROR(O8/$B41,0)</f>
        <v>75257.803231667174</v>
      </c>
      <c r="P41" s="72">
        <f>IFERROR(P8/$B41,0)</f>
        <v>72.272093416410996</v>
      </c>
      <c r="Q41" s="72">
        <f t="shared" si="57"/>
        <v>71.889076187787339</v>
      </c>
      <c r="R41" s="58"/>
      <c r="S41" s="58"/>
      <c r="T41" s="58"/>
      <c r="U41" s="73">
        <f>IFERROR(RadSpec!$L$8*R8,".")*$B$41</f>
        <v>6.0432247259999998E-5</v>
      </c>
      <c r="V41" s="73">
        <f>IFERROR(RadSpec!$K$8*S8,".")*$B$41</f>
        <v>1.3287658648787368E-5</v>
      </c>
      <c r="W41" s="73">
        <f>IFERROR(RadSpec!$J$8*T8,".")*$B$41</f>
        <v>1.3836599339087742E-2</v>
      </c>
      <c r="X41" s="73">
        <f t="shared" si="49"/>
        <v>1.3910319244996529E-2</v>
      </c>
      <c r="Y41" s="72">
        <f t="shared" ref="Y41:AO41" si="64">IFERROR(Y8/$B41,0)</f>
        <v>72.272093416410996</v>
      </c>
      <c r="Z41" s="72">
        <f t="shared" si="64"/>
        <v>612.09807072826754</v>
      </c>
      <c r="AA41" s="72">
        <f t="shared" si="64"/>
        <v>147.88509964676294</v>
      </c>
      <c r="AB41" s="72">
        <f t="shared" si="64"/>
        <v>81.527698171327472</v>
      </c>
      <c r="AC41" s="72">
        <f t="shared" si="64"/>
        <v>684.24918725162047</v>
      </c>
      <c r="AD41" s="61"/>
      <c r="AE41" s="61"/>
      <c r="AF41" s="61"/>
      <c r="AG41" s="61"/>
      <c r="AH41" s="61"/>
      <c r="AI41" s="73">
        <f>IFERROR(RadSpec!$J$8*AD8,".")*$B$41</f>
        <v>1.3836599339087742E-2</v>
      </c>
      <c r="AJ41" s="73">
        <f>IFERROR(RadSpec!$P$8*AE8,".")*$B$41</f>
        <v>1.6337251297168951E-3</v>
      </c>
      <c r="AK41" s="73">
        <f>IFERROR(RadSpec!$Q$8*AF8,".")*$B$41</f>
        <v>6.7620064657534212E-3</v>
      </c>
      <c r="AL41" s="73">
        <f>IFERROR(RadSpec!$R$8*AG8,".")*$B$41</f>
        <v>1.2265770068701517E-2</v>
      </c>
      <c r="AM41" s="73">
        <f>IFERROR(RadSpec!$N$8*AH8,".")*$B$41</f>
        <v>1.461455882785386E-3</v>
      </c>
      <c r="AN41" s="72">
        <f t="shared" si="64"/>
        <v>1.5228321498313335</v>
      </c>
      <c r="AO41" s="72">
        <f t="shared" si="64"/>
        <v>3.9478706254907842E-3</v>
      </c>
      <c r="AP41" s="72">
        <f t="shared" si="55"/>
        <v>3.9376624211215983E-3</v>
      </c>
      <c r="AQ41" s="61"/>
      <c r="AR41" s="61"/>
      <c r="AS41" s="73">
        <f>IFERROR(RadSpec!$K$8*AQ8,".")*$B$41</f>
        <v>0.65667118999999996</v>
      </c>
      <c r="AT41" s="73">
        <f>IFERROR(RadSpec!$M$8*AR8,".")*$B$41</f>
        <v>253.30110706849317</v>
      </c>
      <c r="AU41" s="73">
        <f t="shared" si="51"/>
        <v>253.95777825849316</v>
      </c>
    </row>
    <row r="42" spans="1:47" x14ac:dyDescent="0.25">
      <c r="A42" s="71" t="s">
        <v>285</v>
      </c>
      <c r="B42" s="61">
        <v>0.97898250799999997</v>
      </c>
      <c r="C42" s="72">
        <f>IFERROR(C19/$B42,0)</f>
        <v>0</v>
      </c>
      <c r="D42" s="72">
        <f>IFERROR(D19/$B42,0)</f>
        <v>0</v>
      </c>
      <c r="E42" s="72">
        <f>IFERROR(E19/$B42,0)</f>
        <v>221674.00182740751</v>
      </c>
      <c r="F42" s="72">
        <f t="shared" si="56"/>
        <v>221674.00182740751</v>
      </c>
      <c r="G42" s="61"/>
      <c r="H42" s="61"/>
      <c r="I42" s="61"/>
      <c r="J42" s="75">
        <f>IFERROR(RadSpec!$L$19*G19,".")*$B$42</f>
        <v>0</v>
      </c>
      <c r="K42" s="75">
        <f>IFERROR(RadSpec!$K$19*H19,".")*$B$42</f>
        <v>0</v>
      </c>
      <c r="L42" s="75">
        <f>IFERROR(RadSpec!$J$19*I19,".")*$B$42</f>
        <v>4.5111289179440484E-6</v>
      </c>
      <c r="M42" s="73">
        <f t="shared" si="48"/>
        <v>4.5111289179440484E-6</v>
      </c>
      <c r="N42" s="72">
        <f>IFERROR(N19/$B42,0)</f>
        <v>0</v>
      </c>
      <c r="O42" s="72">
        <f>IFERROR(O19/$B42,0)</f>
        <v>0</v>
      </c>
      <c r="P42" s="72">
        <f>IFERROR(P19/$B42,0)</f>
        <v>221674.00182740751</v>
      </c>
      <c r="Q42" s="72">
        <f t="shared" si="57"/>
        <v>221674.00182740751</v>
      </c>
      <c r="R42" s="89"/>
      <c r="S42" s="89"/>
      <c r="T42" s="89"/>
      <c r="U42" s="75">
        <f>IFERROR(RadSpec!$L$19*R19,".")*$B$42</f>
        <v>0</v>
      </c>
      <c r="V42" s="75">
        <f>IFERROR(RadSpec!$K$19*S19,".")*$B$42</f>
        <v>0</v>
      </c>
      <c r="W42" s="75">
        <f>IFERROR(RadSpec!$J$19*T19,".")*$B$42</f>
        <v>4.5111289179440484E-6</v>
      </c>
      <c r="X42" s="73">
        <f t="shared" si="49"/>
        <v>4.5111289179440484E-6</v>
      </c>
      <c r="Y42" s="72">
        <f t="shared" ref="Y42:AO42" si="65">IFERROR(Y19/$B42,0)</f>
        <v>221674.00182740751</v>
      </c>
      <c r="Z42" s="72">
        <f t="shared" si="65"/>
        <v>2326725.1157350335</v>
      </c>
      <c r="AA42" s="72">
        <f t="shared" si="65"/>
        <v>546021.88025304629</v>
      </c>
      <c r="AB42" s="72">
        <f t="shared" si="65"/>
        <v>268397.03835786716</v>
      </c>
      <c r="AC42" s="72">
        <f t="shared" si="65"/>
        <v>3557974.5947001432</v>
      </c>
      <c r="AD42" s="61"/>
      <c r="AE42" s="61"/>
      <c r="AF42" s="61"/>
      <c r="AG42" s="61"/>
      <c r="AH42" s="61"/>
      <c r="AI42" s="75">
        <f>IFERROR(RadSpec!$J$19*AD19,".")*$B$42</f>
        <v>4.5111289179440484E-6</v>
      </c>
      <c r="AJ42" s="75">
        <f>IFERROR(RadSpec!$P$19*AE19,".")*$B$42</f>
        <v>4.2978863005228315E-7</v>
      </c>
      <c r="AK42" s="75">
        <f>IFERROR(RadSpec!$Q$19*AF19,".")*$B$42</f>
        <v>1.831428439344892E-6</v>
      </c>
      <c r="AL42" s="75">
        <f>IFERROR(RadSpec!$R$19*AG19,".")*$B$42</f>
        <v>3.7258235266614607E-6</v>
      </c>
      <c r="AM42" s="75">
        <f>IFERROR(RadSpec!$N$19*AH19,".")*$B$42</f>
        <v>2.8105878032113309E-7</v>
      </c>
      <c r="AN42" s="72">
        <f t="shared" si="65"/>
        <v>0</v>
      </c>
      <c r="AO42" s="72">
        <f t="shared" si="65"/>
        <v>14.006389395330393</v>
      </c>
      <c r="AP42" s="72">
        <f t="shared" si="55"/>
        <v>14.006389395330393</v>
      </c>
      <c r="AQ42" s="61"/>
      <c r="AR42" s="61"/>
      <c r="AS42" s="75">
        <f>IFERROR(RadSpec!$K$19*AQ19,".")*$B$42</f>
        <v>0</v>
      </c>
      <c r="AT42" s="75">
        <f>IFERROR(RadSpec!$M$19*AR19,".")*$B$42</f>
        <v>7.1395987343704101E-2</v>
      </c>
      <c r="AU42" s="73">
        <f t="shared" si="51"/>
        <v>7.1395987343704101E-2</v>
      </c>
    </row>
    <row r="43" spans="1:47" x14ac:dyDescent="0.25">
      <c r="A43" s="71" t="s">
        <v>286</v>
      </c>
      <c r="B43" s="61">
        <v>2.0897492E-2</v>
      </c>
      <c r="C43" s="72">
        <f>IFERROR(C28/$B43,0)</f>
        <v>0</v>
      </c>
      <c r="D43" s="72">
        <f>IFERROR(D28/$B43,0)</f>
        <v>0</v>
      </c>
      <c r="E43" s="72">
        <f>IFERROR(E28/$B43,0)</f>
        <v>172.87529979714293</v>
      </c>
      <c r="F43" s="72">
        <f t="shared" si="56"/>
        <v>172.87529979714293</v>
      </c>
      <c r="G43" s="61"/>
      <c r="H43" s="61"/>
      <c r="I43" s="61"/>
      <c r="J43" s="75">
        <f>IFERROR(RadSpec!$L$28*G28,".")*$B$43</f>
        <v>0</v>
      </c>
      <c r="K43" s="75">
        <f>IFERROR(RadSpec!$K$28*H28,".")*$B$43</f>
        <v>0</v>
      </c>
      <c r="L43" s="75">
        <f>IFERROR(RadSpec!$J$28*I28,".")*$B$43</f>
        <v>5.7845163604831346E-3</v>
      </c>
      <c r="M43" s="73">
        <f t="shared" si="48"/>
        <v>5.7845163604831346E-3</v>
      </c>
      <c r="N43" s="72">
        <f>IFERROR(N28/$B43,0)</f>
        <v>0</v>
      </c>
      <c r="O43" s="72">
        <f>IFERROR(O28/$B43,0)</f>
        <v>0</v>
      </c>
      <c r="P43" s="72">
        <f>IFERROR(P28/$B43,0)</f>
        <v>172.87529979714293</v>
      </c>
      <c r="Q43" s="72">
        <f t="shared" si="57"/>
        <v>172.87529979714293</v>
      </c>
      <c r="R43" s="89"/>
      <c r="S43" s="89"/>
      <c r="T43" s="89"/>
      <c r="U43" s="75">
        <f>IFERROR(RadSpec!$L$28*R28,".")*$B$43</f>
        <v>0</v>
      </c>
      <c r="V43" s="75">
        <f>IFERROR(RadSpec!$K$28*S28,".")*$B$43</f>
        <v>0</v>
      </c>
      <c r="W43" s="75">
        <f>IFERROR(RadSpec!$J$28*T28,".")*$B$43</f>
        <v>5.7845163604831346E-3</v>
      </c>
      <c r="X43" s="73">
        <f t="shared" si="49"/>
        <v>5.7845163604831346E-3</v>
      </c>
      <c r="Y43" s="72">
        <f t="shared" ref="Y43:AO43" si="66">IFERROR(Y28/$B43,0)</f>
        <v>172.87529979714293</v>
      </c>
      <c r="Z43" s="72">
        <f t="shared" si="66"/>
        <v>2049.045502713846</v>
      </c>
      <c r="AA43" s="72">
        <f t="shared" si="66"/>
        <v>469.3280115575426</v>
      </c>
      <c r="AB43" s="72">
        <f t="shared" si="66"/>
        <v>231.18442082302181</v>
      </c>
      <c r="AC43" s="72">
        <f t="shared" si="66"/>
        <v>2962.7255423591346</v>
      </c>
      <c r="AD43" s="61"/>
      <c r="AE43" s="61"/>
      <c r="AF43" s="61"/>
      <c r="AG43" s="61"/>
      <c r="AH43" s="61"/>
      <c r="AI43" s="75">
        <f>IFERROR(RadSpec!$J$28*AD28,".")*$B$43</f>
        <v>5.7845163604831346E-3</v>
      </c>
      <c r="AJ43" s="75">
        <f>IFERROR(RadSpec!$P$28*AE28,".")*$B$43</f>
        <v>4.880321099143753E-4</v>
      </c>
      <c r="AK43" s="75">
        <f>IFERROR(RadSpec!$Q$28*AF28,".")*$B$43</f>
        <v>2.1307059782801683E-3</v>
      </c>
      <c r="AL43" s="75">
        <f>IFERROR(RadSpec!$R$28*AG28,".")*$B$43</f>
        <v>4.3255509884272351E-3</v>
      </c>
      <c r="AM43" s="75">
        <f>IFERROR(RadSpec!$N$28*AH28,".")*$B$43</f>
        <v>3.3752704585782465E-4</v>
      </c>
      <c r="AN43" s="72">
        <f t="shared" si="66"/>
        <v>0</v>
      </c>
      <c r="AO43" s="72">
        <f t="shared" si="66"/>
        <v>1.1000258708797849E-2</v>
      </c>
      <c r="AP43" s="72">
        <f t="shared" si="55"/>
        <v>1.1000258708797849E-2</v>
      </c>
      <c r="AQ43" s="61"/>
      <c r="AR43" s="61"/>
      <c r="AS43" s="75">
        <f>IFERROR(RadSpec!$K$28*AQ28,".")*$B$43</f>
        <v>0</v>
      </c>
      <c r="AT43" s="75">
        <f>IFERROR(RadSpec!$M$28*AR28,".")*$B$43</f>
        <v>90.906952870136976</v>
      </c>
      <c r="AU43" s="73">
        <f t="shared" si="51"/>
        <v>90.906952870136976</v>
      </c>
    </row>
    <row r="44" spans="1:47" x14ac:dyDescent="0.25">
      <c r="A44" s="71" t="s">
        <v>287</v>
      </c>
      <c r="B44" s="61">
        <v>0.99987999999999999</v>
      </c>
      <c r="C44" s="72">
        <f>IFERROR(C15/$B44,0)</f>
        <v>57784.769727980682</v>
      </c>
      <c r="D44" s="72">
        <f>IFERROR(D15/$B44,0)</f>
        <v>843524.7841231589</v>
      </c>
      <c r="E44" s="72">
        <f>IFERROR(E15/$B44,0)</f>
        <v>6465.4953171809357</v>
      </c>
      <c r="F44" s="72">
        <f t="shared" si="56"/>
        <v>5775.0627773862843</v>
      </c>
      <c r="G44" s="61"/>
      <c r="H44" s="61"/>
      <c r="I44" s="61"/>
      <c r="J44" s="73">
        <f>IFERROR(RadSpec!$L$15*G15,".")*$B$44</f>
        <v>1.7305598078999999E-5</v>
      </c>
      <c r="K44" s="73">
        <f>IFERROR(RadSpec!$K$15*H15,".")*$B$44</f>
        <v>1.1855016222664949E-6</v>
      </c>
      <c r="L44" s="73">
        <f>IFERROR(RadSpec!$J$15*I15,".")*$B$44</f>
        <v>1.5466719113424657E-4</v>
      </c>
      <c r="M44" s="73">
        <f t="shared" si="48"/>
        <v>1.7315829083551306E-4</v>
      </c>
      <c r="N44" s="72">
        <f>IFERROR(N15/$B44,0)</f>
        <v>57784.769727980682</v>
      </c>
      <c r="O44" s="72">
        <f>IFERROR(O15/$B44,0)</f>
        <v>38275816.829859369</v>
      </c>
      <c r="P44" s="72">
        <f>IFERROR(P15/$B44,0)</f>
        <v>6465.4953171809357</v>
      </c>
      <c r="Q44" s="72">
        <f t="shared" si="57"/>
        <v>5813.9901513178711</v>
      </c>
      <c r="R44" s="58"/>
      <c r="S44" s="58"/>
      <c r="T44" s="58"/>
      <c r="U44" s="73">
        <f>IFERROR(RadSpec!$L$15*R15,".")*$B$44</f>
        <v>1.7305598078999999E-5</v>
      </c>
      <c r="V44" s="73">
        <f>IFERROR(RadSpec!$K$15*S15,".")*$B$44</f>
        <v>2.6126157005221358E-8</v>
      </c>
      <c r="W44" s="73">
        <f>IFERROR(RadSpec!$J$15*T15,".")*$B$44</f>
        <v>1.5466719113424657E-4</v>
      </c>
      <c r="X44" s="73">
        <f t="shared" si="49"/>
        <v>1.7199891537025179E-4</v>
      </c>
      <c r="Y44" s="72">
        <f t="shared" ref="Y44:AO44" si="67">IFERROR(Y15/$B44,0)</f>
        <v>6465.4953171809357</v>
      </c>
      <c r="Z44" s="72">
        <f t="shared" si="67"/>
        <v>18323.450160505745</v>
      </c>
      <c r="AA44" s="72">
        <f t="shared" si="67"/>
        <v>8168.0081906705882</v>
      </c>
      <c r="AB44" s="72">
        <f t="shared" si="67"/>
        <v>6563.2106116471477</v>
      </c>
      <c r="AC44" s="72">
        <f t="shared" si="67"/>
        <v>1305.2043883808944</v>
      </c>
      <c r="AD44" s="61"/>
      <c r="AE44" s="61"/>
      <c r="AF44" s="61"/>
      <c r="AG44" s="61"/>
      <c r="AH44" s="61"/>
      <c r="AI44" s="73">
        <f>IFERROR(RadSpec!$J$15*AD15,".")*$B$44</f>
        <v>1.5466719113424657E-4</v>
      </c>
      <c r="AJ44" s="73">
        <f>IFERROR(RadSpec!$P$15*AE15,".")*$B$44</f>
        <v>6.06387498739726E-5</v>
      </c>
      <c r="AK44" s="73">
        <f>IFERROR(RadSpec!$Q$15*AF15,".")*$B$44</f>
        <v>1.2242886841643834E-4</v>
      </c>
      <c r="AL44" s="73">
        <f>IFERROR(RadSpec!$R$15*AG15,".")*$B$44</f>
        <v>1.5236445379726026E-4</v>
      </c>
      <c r="AM44" s="73">
        <f>IFERROR(RadSpec!$N$15*AH15,".")*$B$44</f>
        <v>7.6616352879452048E-4</v>
      </c>
      <c r="AN44" s="72">
        <f t="shared" si="67"/>
        <v>774.50632262195325</v>
      </c>
      <c r="AO44" s="72">
        <f t="shared" si="67"/>
        <v>0.23450351515415255</v>
      </c>
      <c r="AP44" s="72">
        <f t="shared" si="55"/>
        <v>0.23443253412828632</v>
      </c>
      <c r="AQ44" s="61"/>
      <c r="AR44" s="61"/>
      <c r="AS44" s="73">
        <f>IFERROR(RadSpec!$K$15*AQ15,".")*$B$44</f>
        <v>1.2911450440000001E-3</v>
      </c>
      <c r="AT44" s="73">
        <f>IFERROR(RadSpec!$M$15*AR15,".")*$B$44</f>
        <v>4.264328401826484</v>
      </c>
      <c r="AU44" s="73">
        <f t="shared" si="51"/>
        <v>4.2656195468704841</v>
      </c>
    </row>
    <row r="45" spans="1:47" x14ac:dyDescent="0.25">
      <c r="A45" s="67" t="s">
        <v>8</v>
      </c>
      <c r="B45" s="67" t="s">
        <v>274</v>
      </c>
      <c r="C45" s="68">
        <f>IFERROR(IF(AND(C46&lt;&gt;0,C47&lt;&gt;0),1/SUM(1/C46,1/C47),IF(AND(C46&lt;&gt;0,C47=0),1/(1/C46),IF(AND(C46=0,C47&lt;&gt;0),1/(1/C47),IF(AND(C46=0,C47=0),".")))),".")</f>
        <v>240.88259382377032</v>
      </c>
      <c r="D45" s="68">
        <f t="shared" ref="D45:F45" si="68">IFERROR(IF(AND(D46&lt;&gt;0,D47&lt;&gt;0),1/SUM(1/D46,1/D47),IF(AND(D46&lt;&gt;0,D47=0),1/(1/D46),IF(AND(D46=0,D47&lt;&gt;0),1/(1/D47),IF(AND(D46=0,D47=0),".")))),".")</f>
        <v>1411.7737306523907</v>
      </c>
      <c r="E45" s="68">
        <f t="shared" si="68"/>
        <v>15.656213018814551</v>
      </c>
      <c r="F45" s="69">
        <f t="shared" si="68"/>
        <v>14.549235195321277</v>
      </c>
      <c r="G45" s="87"/>
      <c r="H45" s="87"/>
      <c r="I45" s="87"/>
      <c r="J45" s="70">
        <f>SUM(J46:J47)</f>
        <v>4.1513999999999995E-3</v>
      </c>
      <c r="K45" s="70">
        <f>SUM(K46:K47)</f>
        <v>7.083288053092566E-4</v>
      </c>
      <c r="L45" s="70">
        <f>SUM(L46:L47)</f>
        <v>6.3872406360227063E-2</v>
      </c>
      <c r="M45" s="70">
        <f t="shared" si="48"/>
        <v>6.8732135165536321E-2</v>
      </c>
      <c r="N45" s="68">
        <f>IFERROR(IF(AND(N46&lt;&gt;0,N47&lt;&gt;0),1/SUM(1/N46,1/N47),IF(AND(N46&lt;&gt;0,N47=0),1/(1/N46),IF(AND(N46=0,N47&lt;&gt;0),1/(1/N47),IF(AND(N46=0,N47=0),".")))),".")</f>
        <v>240.88259382377032</v>
      </c>
      <c r="O45" s="68">
        <f t="shared" ref="O45:Q45" si="69">IFERROR(IF(AND(O46&lt;&gt;0,O47&lt;&gt;0),1/SUM(1/O46,1/O47),IF(AND(O46&lt;&gt;0,O47=0),1/(1/O46),IF(AND(O46=0,O47&lt;&gt;0),1/(1/O47),IF(AND(O46=0,O47=0),".")))),".")</f>
        <v>64060.705431233037</v>
      </c>
      <c r="P45" s="68">
        <f t="shared" si="69"/>
        <v>15.656213018814551</v>
      </c>
      <c r="Q45" s="69">
        <f t="shared" si="69"/>
        <v>14.697362950078814</v>
      </c>
      <c r="R45" s="87"/>
      <c r="S45" s="87"/>
      <c r="T45" s="87"/>
      <c r="U45" s="70">
        <f>SUM(U46:U47)</f>
        <v>4.1513999999999995E-3</v>
      </c>
      <c r="V45" s="70">
        <f>SUM(V46:V47)</f>
        <v>1.5610193382485709E-5</v>
      </c>
      <c r="W45" s="70">
        <f>SUM(W46:W47)</f>
        <v>6.3872406360227063E-2</v>
      </c>
      <c r="X45" s="70">
        <f t="shared" si="49"/>
        <v>6.8039416553609552E-2</v>
      </c>
      <c r="Y45" s="68">
        <f t="shared" ref="Y45:AP45" si="70">IFERROR(IF(AND(Y46&lt;&gt;0,Y47&lt;&gt;0),1/SUM(1/Y46,1/Y47),IF(AND(Y46&lt;&gt;0,Y47=0),1/(1/Y46),IF(AND(Y46=0,Y47&lt;&gt;0),1/(1/Y47),IF(AND(Y46=0,Y47=0),".")))),".")</f>
        <v>15.656213018814551</v>
      </c>
      <c r="Z45" s="68">
        <f t="shared" si="70"/>
        <v>147.83986351243186</v>
      </c>
      <c r="AA45" s="68">
        <f t="shared" si="70"/>
        <v>35.607550214675783</v>
      </c>
      <c r="AB45" s="68">
        <f t="shared" si="70"/>
        <v>17.674980298835937</v>
      </c>
      <c r="AC45" s="68">
        <f t="shared" si="70"/>
        <v>218.54696743167702</v>
      </c>
      <c r="AD45" s="87"/>
      <c r="AE45" s="87"/>
      <c r="AF45" s="87"/>
      <c r="AG45" s="87"/>
      <c r="AH45" s="87"/>
      <c r="AI45" s="70">
        <f>SUM(AI46:AI47)</f>
        <v>6.3872406360227063E-2</v>
      </c>
      <c r="AJ45" s="70">
        <f t="shared" ref="AJ45:AM45" si="71">SUM(AJ46:AJ47)</f>
        <v>6.7640755087406447E-3</v>
      </c>
      <c r="AK45" s="70">
        <f t="shared" si="71"/>
        <v>2.8083931468777266E-2</v>
      </c>
      <c r="AL45" s="70">
        <f t="shared" si="71"/>
        <v>5.6577149342896822E-2</v>
      </c>
      <c r="AM45" s="70">
        <f t="shared" si="71"/>
        <v>4.5756754795173429E-3</v>
      </c>
      <c r="AN45" s="68">
        <f t="shared" si="70"/>
        <v>1.2962602890660446</v>
      </c>
      <c r="AO45" s="68">
        <f t="shared" si="70"/>
        <v>9.1996833537546206E-4</v>
      </c>
      <c r="AP45" s="69">
        <f t="shared" si="70"/>
        <v>9.1931588808969399E-4</v>
      </c>
      <c r="AQ45" s="87"/>
      <c r="AR45" s="87"/>
      <c r="AS45" s="70">
        <f>SUM(AS46:AS47)</f>
        <v>0.77144999999999997</v>
      </c>
      <c r="AT45" s="70">
        <f>SUM(AT46:AT47)</f>
        <v>1086.9939339726027</v>
      </c>
      <c r="AU45" s="70">
        <f t="shared" si="51"/>
        <v>1087.7653839726026</v>
      </c>
    </row>
    <row r="46" spans="1:47" x14ac:dyDescent="0.25">
      <c r="A46" s="71" t="s">
        <v>288</v>
      </c>
      <c r="B46" s="61">
        <v>1</v>
      </c>
      <c r="C46" s="72">
        <f>IFERROR(C10/$B46,0)</f>
        <v>240.88259382377032</v>
      </c>
      <c r="D46" s="72">
        <f>IFERROR(D10/$B46,0)</f>
        <v>1411.7737306523907</v>
      </c>
      <c r="E46" s="72">
        <f>IFERROR(E10/$B46,0)</f>
        <v>68479.121347491528</v>
      </c>
      <c r="F46" s="72">
        <f t="shared" si="56"/>
        <v>205.15632537271784</v>
      </c>
      <c r="G46" s="61"/>
      <c r="H46" s="61"/>
      <c r="I46" s="61"/>
      <c r="J46" s="73">
        <f>IFERROR(RadSpec!$L$10*G10,".")*$B$46</f>
        <v>4.1513999999999995E-3</v>
      </c>
      <c r="K46" s="73">
        <f>IFERROR(RadSpec!$K$10*H10,".")*$B$46</f>
        <v>7.083288053092566E-4</v>
      </c>
      <c r="L46" s="73">
        <f>IFERROR(RadSpec!$J$10*I10,".")*$B$46</f>
        <v>1.4602991106231993E-5</v>
      </c>
      <c r="M46" s="73">
        <f t="shared" si="48"/>
        <v>4.8743317964154874E-3</v>
      </c>
      <c r="N46" s="72">
        <f>IFERROR(N10/$B46,0)</f>
        <v>240.88259382377032</v>
      </c>
      <c r="O46" s="72">
        <f>IFERROR(O10/$B46,0)</f>
        <v>64060.705431233037</v>
      </c>
      <c r="P46" s="72">
        <f>IFERROR(P10/$B46,0)</f>
        <v>68479.121347491528</v>
      </c>
      <c r="Q46" s="72">
        <f t="shared" ref="Q46:Q47" si="72">IF(AND(N46&lt;&gt;0,O46&lt;&gt;0,P46&lt;&gt;0),1/((1/N46)+(1/O46)+(1/P46)),IF(AND(N46&lt;&gt;0,O46&lt;&gt;0,P46=0), 1/((1/N46)+(1/O46)),IF(AND(N46&lt;&gt;0,O46=0,P46&lt;&gt;0),1/((1/N46)+(1/P46)),IF(AND(N46=0,O46&lt;&gt;0,P46&lt;&gt;0),1/((1/O46)+(1/P46)),IF(AND(N46&lt;&gt;0,O46=0,P46=0),1/((1/N46)),IF(AND(N46=0,O46&lt;&gt;0,P46=0),1/((1/O46)),IF(AND(N46=0,O46=0,P46&lt;&gt;0),1/((1/P46)),IF(AND(N46=0,O46=0,P46=0),0))))))))</f>
        <v>239.14215779436552</v>
      </c>
      <c r="R46" s="58"/>
      <c r="S46" s="58"/>
      <c r="T46" s="58"/>
      <c r="U46" s="73">
        <f>IFERROR(RadSpec!$L$10*R10,".")*$B$46</f>
        <v>4.1513999999999995E-3</v>
      </c>
      <c r="V46" s="73">
        <f>IFERROR(RadSpec!$K$10*S10,".")*$B$46</f>
        <v>1.5610193382485709E-5</v>
      </c>
      <c r="W46" s="73">
        <f>IFERROR(RadSpec!$J$10*T10,".")*$B$46</f>
        <v>1.4602991106231993E-5</v>
      </c>
      <c r="X46" s="73">
        <f t="shared" si="49"/>
        <v>4.1816131844887167E-3</v>
      </c>
      <c r="Y46" s="72">
        <f t="shared" ref="Y46:AO46" si="73">IFERROR(Y10/$B46,0)</f>
        <v>68479.121347491528</v>
      </c>
      <c r="Z46" s="72">
        <f t="shared" si="73"/>
        <v>221650.18127247406</v>
      </c>
      <c r="AA46" s="72">
        <f t="shared" si="73"/>
        <v>87244.215366626144</v>
      </c>
      <c r="AB46" s="72">
        <f t="shared" si="73"/>
        <v>61855.514888457452</v>
      </c>
      <c r="AC46" s="72">
        <f t="shared" si="73"/>
        <v>35826.847911332341</v>
      </c>
      <c r="AD46" s="61"/>
      <c r="AE46" s="61"/>
      <c r="AF46" s="61"/>
      <c r="AG46" s="61"/>
      <c r="AH46" s="61"/>
      <c r="AI46" s="73">
        <f>IFERROR(RadSpec!$J$10*AD10,".")*$B46</f>
        <v>1.4602991106231993E-5</v>
      </c>
      <c r="AJ46" s="73">
        <f>IFERROR(RadSpec!$P$10*AE10,".")*$B46</f>
        <v>4.5116137251009162E-6</v>
      </c>
      <c r="AK46" s="73">
        <f>IFERROR(RadSpec!$Q$10*AF10,".")*$B46</f>
        <v>1.1462077981877682E-5</v>
      </c>
      <c r="AL46" s="73">
        <f>IFERROR(RadSpec!$R$10*AG10,".")*$B46</f>
        <v>1.6166707233838015E-5</v>
      </c>
      <c r="AM46" s="73">
        <f>IFERROR(RadSpec!$N$10*AH10,".")*$B46</f>
        <v>2.7912028500941363E-5</v>
      </c>
      <c r="AN46" s="72">
        <f t="shared" si="73"/>
        <v>1.2962602890660446</v>
      </c>
      <c r="AO46" s="72">
        <f t="shared" si="73"/>
        <v>0.24944188801312134</v>
      </c>
      <c r="AP46" s="72">
        <f t="shared" ref="AP46:AP47" si="74">IFERROR(IF(AND(AN46&lt;&gt;0,AO46&lt;&gt;0),1/((1/AN46)+(1/AO46)),IF(AND(AN46&lt;&gt;0,AO46=0),1/((1/AN46)),IF(AND(AN46=0,AO46&lt;&gt;0),1/((1/AO46)),IF(AND(AN46=0,AO46=0),0)))),0)</f>
        <v>0.20918752567979859</v>
      </c>
      <c r="AQ46" s="61"/>
      <c r="AR46" s="61"/>
      <c r="AS46" s="73">
        <f>IFERROR(RadSpec!$K$10*AQ10,".")*$B$46</f>
        <v>0.77144999999999997</v>
      </c>
      <c r="AT46" s="73">
        <f>IFERROR(RadSpec!$M$10*AR10,".")*$B$46</f>
        <v>4.0089497716894975</v>
      </c>
      <c r="AU46" s="73">
        <f t="shared" si="51"/>
        <v>4.7803997716894973</v>
      </c>
    </row>
    <row r="47" spans="1:47" x14ac:dyDescent="0.25">
      <c r="A47" s="71" t="s">
        <v>289</v>
      </c>
      <c r="B47" s="61">
        <v>0.94399</v>
      </c>
      <c r="C47" s="72">
        <f>IFERROR(C6/$B$47,0)</f>
        <v>0</v>
      </c>
      <c r="D47" s="72">
        <f>IFERROR(D6/$B$47,0)</f>
        <v>0</v>
      </c>
      <c r="E47" s="72">
        <f>IFERROR(E6/$B$47,0)</f>
        <v>15.65979327882051</v>
      </c>
      <c r="F47" s="72">
        <f t="shared" si="56"/>
        <v>15.65979327882051</v>
      </c>
      <c r="G47" s="61"/>
      <c r="H47" s="61"/>
      <c r="I47" s="61"/>
      <c r="J47" s="73">
        <f>IFERROR(RadSpec!$L$6*G6,".")*$B$47</f>
        <v>0</v>
      </c>
      <c r="K47" s="73">
        <f>IFERROR(RadSpec!$K$6*H6,".")*$B$47</f>
        <v>0</v>
      </c>
      <c r="L47" s="73">
        <f>IFERROR(RadSpec!$J$6*I6,".")*$B$47</f>
        <v>6.3857803369120836E-2</v>
      </c>
      <c r="M47" s="73">
        <f t="shared" si="48"/>
        <v>6.3857803369120836E-2</v>
      </c>
      <c r="N47" s="72">
        <f>IFERROR(N6/$B$47,0)</f>
        <v>0</v>
      </c>
      <c r="O47" s="72">
        <f>IFERROR(O6/$B$47,0)</f>
        <v>0</v>
      </c>
      <c r="P47" s="72">
        <f>IFERROR(P6/$B$47,0)</f>
        <v>15.65979327882051</v>
      </c>
      <c r="Q47" s="72">
        <f t="shared" si="72"/>
        <v>15.65979327882051</v>
      </c>
      <c r="R47" s="58"/>
      <c r="S47" s="58"/>
      <c r="T47" s="58"/>
      <c r="U47" s="73">
        <f>IFERROR(RadSpec!$L$6*R6,".")*$B$47</f>
        <v>0</v>
      </c>
      <c r="V47" s="73">
        <f>IFERROR(RadSpec!$K$6*S6,".")*$B$47</f>
        <v>0</v>
      </c>
      <c r="W47" s="73">
        <f>IFERROR(RadSpec!$J$6*T6,".")*$B$47</f>
        <v>6.3857803369120836E-2</v>
      </c>
      <c r="X47" s="73">
        <f t="shared" si="49"/>
        <v>6.3857803369120836E-2</v>
      </c>
      <c r="Y47" s="72">
        <f t="shared" ref="Y47:AO47" si="75">IFERROR(Y6/$B$47,0)</f>
        <v>15.65979327882051</v>
      </c>
      <c r="Z47" s="72">
        <f t="shared" si="75"/>
        <v>147.9385379783736</v>
      </c>
      <c r="AA47" s="72">
        <f t="shared" si="75"/>
        <v>35.622088889974442</v>
      </c>
      <c r="AB47" s="72">
        <f t="shared" si="75"/>
        <v>17.680032301445152</v>
      </c>
      <c r="AC47" s="72">
        <f t="shared" si="75"/>
        <v>219.88830570695251</v>
      </c>
      <c r="AD47" s="61"/>
      <c r="AE47" s="61"/>
      <c r="AF47" s="61"/>
      <c r="AG47" s="61"/>
      <c r="AH47" s="61"/>
      <c r="AI47" s="73">
        <f>IFERROR(RadSpec!$J$6*AD6,".")*$B47</f>
        <v>6.3857803369120836E-2</v>
      </c>
      <c r="AJ47" s="73">
        <f>IFERROR(RadSpec!$P$6*AE6,".")*$B47</f>
        <v>6.759563895015544E-3</v>
      </c>
      <c r="AK47" s="73">
        <f>IFERROR(RadSpec!$Q$6*AF6,".")*$B47</f>
        <v>2.8072469390795388E-2</v>
      </c>
      <c r="AL47" s="73">
        <f>IFERROR(RadSpec!$R$6*AG6,".")*$B47</f>
        <v>5.6560982635662983E-2</v>
      </c>
      <c r="AM47" s="73">
        <f>IFERROR(RadSpec!$N$6*AH6,".")*$B47</f>
        <v>4.5477634510164011E-3</v>
      </c>
      <c r="AN47" s="72">
        <f t="shared" si="75"/>
        <v>0</v>
      </c>
      <c r="AO47" s="72">
        <f t="shared" si="75"/>
        <v>9.2337383674608931E-4</v>
      </c>
      <c r="AP47" s="72">
        <f t="shared" si="74"/>
        <v>9.2337383674608931E-4</v>
      </c>
      <c r="AQ47" s="61"/>
      <c r="AR47" s="61"/>
      <c r="AS47" s="73">
        <f>IFERROR(RadSpec!$K$6*AQ6,".")*$B$47</f>
        <v>0</v>
      </c>
      <c r="AT47" s="73">
        <f>IFERROR(RadSpec!$M$6*AR6,".")*$B$47</f>
        <v>1082.9849842009132</v>
      </c>
      <c r="AU47" s="73">
        <f t="shared" si="51"/>
        <v>1082.9849842009132</v>
      </c>
    </row>
    <row r="48" spans="1:47" x14ac:dyDescent="0.25">
      <c r="A48" s="67" t="s">
        <v>21</v>
      </c>
      <c r="B48" s="67" t="s">
        <v>274</v>
      </c>
      <c r="C48" s="68">
        <f>1/SUM(1/C49,1/C52,1/C54,1/C58,1/C59,1/C61)</f>
        <v>1.4975597561251928</v>
      </c>
      <c r="D48" s="68">
        <f>1/SUM(1/D49,1/D50,1/D51,1/D52,1/D54,1/D58,1/D59,1/D61)</f>
        <v>2.779250907855952</v>
      </c>
      <c r="E48" s="68">
        <f>1/SUM(1/E49,1/E50,1/E51,1/E52,1/E53,1/E54,1/E55,1/E56,1/E57,1/E58,1/E59,1/E60,1/E61,1/E62)</f>
        <v>4.5557015821963187</v>
      </c>
      <c r="F48" s="69">
        <f>1/SUM(1/F49,1/F50,1/F51,1/F52,1/F53,1/F54,1/F55,1/F56,1/F57,1/F58,1/F59,1/F60,1/F61,1/F62)</f>
        <v>0.80188132311472538</v>
      </c>
      <c r="G48" s="87"/>
      <c r="H48" s="87"/>
      <c r="I48" s="87"/>
      <c r="J48" s="70">
        <f>SUM(J49:J62)</f>
        <v>0.6677529867572124</v>
      </c>
      <c r="K48" s="70">
        <f>SUM(K49:K62)</f>
        <v>0.35980918353695812</v>
      </c>
      <c r="L48" s="70">
        <f>SUM(L49:L62)</f>
        <v>0.21950515896563547</v>
      </c>
      <c r="M48" s="70">
        <f t="shared" si="48"/>
        <v>1.2470673292598058</v>
      </c>
      <c r="N48" s="68">
        <f>1/SUM(1/N49,1/N52,1/N54,1/N58,1/N59,1/N61)</f>
        <v>1.4975597561251928</v>
      </c>
      <c r="O48" s="68">
        <f>1/SUM(1/O49,1/O50,1/O51,1/O52,1/O54,1/O58,1/O59,1/O61)</f>
        <v>126.11140855083998</v>
      </c>
      <c r="P48" s="68">
        <f>1/SUM(1/P49,1/P50,1/P51,1/P52,1/P53,1/P54,1/P55,1/P56,1/P57,1/P58,1/P59,1/P60,1/P61,1/P62)</f>
        <v>4.5557015821963187</v>
      </c>
      <c r="Q48" s="69">
        <f>1/SUM(1/Q49,1/Q50,1/Q51,1/Q52,1/Q53,1/Q54,1/Q55,1/Q56,1/Q57,1/Q58,1/Q59,1/Q60,1/Q61,1/Q62)</f>
        <v>1.1170842319440359</v>
      </c>
      <c r="R48" s="87"/>
      <c r="S48" s="87"/>
      <c r="T48" s="87"/>
      <c r="U48" s="70">
        <f>SUM(U49:U62)</f>
        <v>0.6677529867572124</v>
      </c>
      <c r="V48" s="70">
        <f>SUM(V49:V62)</f>
        <v>7.929496716364599E-3</v>
      </c>
      <c r="W48" s="70">
        <f>SUM(W49:W62)</f>
        <v>0.21950515896563547</v>
      </c>
      <c r="X48" s="70">
        <f t="shared" si="49"/>
        <v>0.89518764243921245</v>
      </c>
      <c r="Y48" s="68">
        <f t="shared" ref="Y48:AC48" si="76">1/SUM(1/Y49,1/Y50,1/Y51,1/Y52,1/Y53,1/Y54,1/Y55,1/Y56,1/Y57,1/Y58,1/Y59,1/Y60,1/Y61,1/Y62)</f>
        <v>4.5557015821963187</v>
      </c>
      <c r="Z48" s="68">
        <f t="shared" si="76"/>
        <v>51.483623417200569</v>
      </c>
      <c r="AA48" s="68">
        <f t="shared" si="76"/>
        <v>11.99458650646023</v>
      </c>
      <c r="AB48" s="68">
        <f t="shared" si="76"/>
        <v>5.882067134324994</v>
      </c>
      <c r="AC48" s="68">
        <f t="shared" si="76"/>
        <v>70.602600706424809</v>
      </c>
      <c r="AD48" s="87"/>
      <c r="AE48" s="87"/>
      <c r="AF48" s="87"/>
      <c r="AG48" s="87"/>
      <c r="AH48" s="87"/>
      <c r="AI48" s="70">
        <f>+SUM(AI49:AI62)</f>
        <v>0.21950515896563547</v>
      </c>
      <c r="AJ48" s="70">
        <f t="shared" ref="AJ48:AM48" si="77">+SUM(AJ49:AJ62)</f>
        <v>1.9423652511019917E-2</v>
      </c>
      <c r="AK48" s="70">
        <f t="shared" si="77"/>
        <v>8.3370944005564884E-2</v>
      </c>
      <c r="AL48" s="70">
        <f t="shared" si="77"/>
        <v>0.17000826021934828</v>
      </c>
      <c r="AM48" s="70">
        <f t="shared" si="77"/>
        <v>1.4163784194836332E-2</v>
      </c>
      <c r="AN48" s="68">
        <f>1/SUM(1/AN49,1/AN50,1/AN51,1/AN52,1/AN54,1/AN58,1/AN59,1/AN61)</f>
        <v>2.551848435046048E-3</v>
      </c>
      <c r="AO48" s="68">
        <f t="shared" ref="AO48:AP48" si="78">1/SUM(1/AO49,1/AO50,1/AO51,1/AO52,1/AO53,1/AO54,1/AO55,1/AO56,1/AO57,1/AO58,1/AO59,1/AO60,1/AO61,1/AO62)</f>
        <v>2.8296706268304123E-4</v>
      </c>
      <c r="AP48" s="69">
        <f t="shared" si="78"/>
        <v>2.5472171175011069E-4</v>
      </c>
      <c r="AQ48" s="87"/>
      <c r="AR48" s="87"/>
      <c r="AS48" s="70">
        <f>SUM(AS49:AS62)</f>
        <v>391.87280336340007</v>
      </c>
      <c r="AT48" s="70">
        <f>SUM(AT49:AT62)</f>
        <v>3533.9802114005265</v>
      </c>
      <c r="AU48" s="70">
        <f t="shared" si="51"/>
        <v>3925.8530147639267</v>
      </c>
    </row>
    <row r="49" spans="1:47" x14ac:dyDescent="0.25">
      <c r="A49" s="71" t="s">
        <v>290</v>
      </c>
      <c r="B49" s="61">
        <v>1</v>
      </c>
      <c r="C49" s="72">
        <f>IFERROR(C23/$B49,0)</f>
        <v>11.7000117000117</v>
      </c>
      <c r="D49" s="72">
        <f>IFERROR(D23/$B49,0)</f>
        <v>5.7156276279810365</v>
      </c>
      <c r="E49" s="72">
        <f>IFERROR(E23/$B49,0)</f>
        <v>1743.5099322474723</v>
      </c>
      <c r="F49" s="72">
        <f t="shared" si="56"/>
        <v>3.8313813774894068</v>
      </c>
      <c r="G49" s="61"/>
      <c r="H49" s="61"/>
      <c r="I49" s="61"/>
      <c r="J49" s="73">
        <f>IFERROR(RadSpec!$L$23*G23,".")*$B$49</f>
        <v>8.5470000000000004E-2</v>
      </c>
      <c r="K49" s="73">
        <f>IFERROR(RadSpec!$K$23*H23,".")*$B$49</f>
        <v>0.17495891354161494</v>
      </c>
      <c r="L49" s="73">
        <f>IFERROR(RadSpec!$J$23*I23,".")*$B$49</f>
        <v>5.7355566578903827E-4</v>
      </c>
      <c r="M49" s="73">
        <f t="shared" si="48"/>
        <v>0.261002469207404</v>
      </c>
      <c r="N49" s="72">
        <f>IFERROR(N23/$B49,0)</f>
        <v>11.7000117000117</v>
      </c>
      <c r="O49" s="72">
        <f>IFERROR(O23/$B49,0)</f>
        <v>259.35256470703075</v>
      </c>
      <c r="P49" s="72">
        <f>IFERROR(P23/$B49,0)</f>
        <v>1743.5099322474723</v>
      </c>
      <c r="Q49" s="72">
        <f t="shared" ref="Q49:Q61" si="79">IF(AND(N49&lt;&gt;0,O49&lt;&gt;0,P49&lt;&gt;0),1/((1/N49)+(1/O49)+(1/P49)),IF(AND(N49&lt;&gt;0,O49&lt;&gt;0,P49=0), 1/((1/N49)+(1/O49)),IF(AND(N49&lt;&gt;0,O49=0,P49&lt;&gt;0),1/((1/N49)+(1/P49)),IF(AND(N49=0,O49&lt;&gt;0,P49&lt;&gt;0),1/((1/O49)+(1/P49)),IF(AND(N49&lt;&gt;0,O49=0,P49=0),1/((1/N49)),IF(AND(N49=0,O49&lt;&gt;0,P49=0),1/((1/O49)),IF(AND(N49=0,O49=0,P49&lt;&gt;0),1/((1/P49)),IF(AND(N49=0,O49=0,P49=0),0))))))))</f>
        <v>11.123555791134029</v>
      </c>
      <c r="R49" s="58"/>
      <c r="S49" s="58"/>
      <c r="T49" s="58"/>
      <c r="U49" s="73">
        <f>IFERROR(RadSpec!$L$23*R23,".")*$B$49</f>
        <v>8.5470000000000004E-2</v>
      </c>
      <c r="V49" s="73">
        <f>IFERROR(RadSpec!$K$23*S23,".")*$B$49</f>
        <v>3.8557551999904745E-3</v>
      </c>
      <c r="W49" s="73">
        <f>IFERROR(RadSpec!$J$23*T23,".")*$B$49</f>
        <v>5.7355566578903827E-4</v>
      </c>
      <c r="X49" s="73">
        <f t="shared" si="49"/>
        <v>8.9899310865779514E-2</v>
      </c>
      <c r="Y49" s="72">
        <f t="shared" ref="Y49:AO49" si="80">IFERROR(Y23/$B49,0)</f>
        <v>1743.5099322474723</v>
      </c>
      <c r="Z49" s="72">
        <f t="shared" si="80"/>
        <v>10079.757263228177</v>
      </c>
      <c r="AA49" s="72">
        <f t="shared" si="80"/>
        <v>2798.5308766893368</v>
      </c>
      <c r="AB49" s="72">
        <f t="shared" si="80"/>
        <v>1625.5612571468278</v>
      </c>
      <c r="AC49" s="72">
        <f t="shared" si="80"/>
        <v>11340.540951780818</v>
      </c>
      <c r="AD49" s="61"/>
      <c r="AE49" s="61"/>
      <c r="AF49" s="61"/>
      <c r="AG49" s="61"/>
      <c r="AH49" s="61"/>
      <c r="AI49" s="73">
        <f>IFERROR(RadSpec!$J$23*AD23,".")*$B$49</f>
        <v>5.7355566578903827E-4</v>
      </c>
      <c r="AJ49" s="73">
        <f>IFERROR(RadSpec!$P$23*AE23,".")*$B$49</f>
        <v>9.9208738254847286E-5</v>
      </c>
      <c r="AK49" s="73">
        <f>IFERROR(RadSpec!$Q$23*AF23,".")*$B$49</f>
        <v>3.5733034369197326E-4</v>
      </c>
      <c r="AL49" s="73">
        <f>IFERROR(RadSpec!$R$23*AG23,".")*$B$49</f>
        <v>6.1517214168550749E-4</v>
      </c>
      <c r="AM49" s="73">
        <f>IFERROR(RadSpec!$N$23*AH23,".")*$B$49</f>
        <v>8.817921510551654E-5</v>
      </c>
      <c r="AN49" s="72">
        <f t="shared" si="80"/>
        <v>5.2479664130149562E-3</v>
      </c>
      <c r="AO49" s="72">
        <f t="shared" si="80"/>
        <v>7.5394011167953065E-2</v>
      </c>
      <c r="AP49" s="72">
        <f t="shared" ref="AP49:AP62" si="81">IFERROR(IF(AND(AN49&lt;&gt;0,AO49&lt;&gt;0),1/((1/AN49)+(1/AO49)),IF(AND(AN49&lt;&gt;0,AO49=0),1/((1/AN49)),IF(AND(AN49=0,AO49&lt;&gt;0),1/((1/AO49)),IF(AND(AN49=0,AO49=0),0)))),0)</f>
        <v>4.9064426520868398E-3</v>
      </c>
      <c r="AQ49" s="61"/>
      <c r="AR49" s="61"/>
      <c r="AS49" s="73">
        <f>IFERROR(RadSpec!$K$23*AQ23,".")*$B$49</f>
        <v>190.54999999999998</v>
      </c>
      <c r="AT49" s="73">
        <f>IFERROR(RadSpec!$M$23*AR23,".")*$B$49</f>
        <v>13.26365296803653</v>
      </c>
      <c r="AU49" s="73">
        <f t="shared" si="51"/>
        <v>203.81365296803651</v>
      </c>
    </row>
    <row r="50" spans="1:47" x14ac:dyDescent="0.25">
      <c r="A50" s="71" t="s">
        <v>291</v>
      </c>
      <c r="B50" s="61">
        <v>1</v>
      </c>
      <c r="C50" s="72">
        <f>IFERROR(C25/$B50,0)</f>
        <v>0</v>
      </c>
      <c r="D50" s="72">
        <f>IFERROR(D25/$B50,0)</f>
        <v>33255.354030894254</v>
      </c>
      <c r="E50" s="72">
        <f>IFERROR(E25/$B50,0)</f>
        <v>23659.939200143781</v>
      </c>
      <c r="F50" s="72">
        <f t="shared" si="56"/>
        <v>13824.397798606657</v>
      </c>
      <c r="G50" s="61"/>
      <c r="H50" s="61"/>
      <c r="I50" s="61"/>
      <c r="J50" s="73">
        <f>IFERROR(RadSpec!$L$25*G25,".")*$B$50</f>
        <v>0</v>
      </c>
      <c r="K50" s="73">
        <f>IFERROR(RadSpec!$K$25*H25,".")*$B$50</f>
        <v>3.0070345938010441E-5</v>
      </c>
      <c r="L50" s="73">
        <f>IFERROR(RadSpec!$J$25*I25,".")*$B$50</f>
        <v>4.2265535491905364E-5</v>
      </c>
      <c r="M50" s="73">
        <f t="shared" si="48"/>
        <v>7.2335881429915809E-5</v>
      </c>
      <c r="N50" s="72">
        <f>IFERROR(N25/$B50,0)</f>
        <v>0</v>
      </c>
      <c r="O50" s="72">
        <f>IFERROR(O25/$B50,0)</f>
        <v>1508996.372669457</v>
      </c>
      <c r="P50" s="72">
        <f>IFERROR(P25/$B50,0)</f>
        <v>23659.939200143781</v>
      </c>
      <c r="Q50" s="72">
        <f t="shared" si="79"/>
        <v>23294.695721472661</v>
      </c>
      <c r="R50" s="58"/>
      <c r="S50" s="58"/>
      <c r="T50" s="58"/>
      <c r="U50" s="73">
        <f>IFERROR(RadSpec!$L$25*R25,".")*$B$50</f>
        <v>0</v>
      </c>
      <c r="V50" s="73">
        <f>IFERROR(RadSpec!$K$25*S25,".")*$B$50</f>
        <v>6.6269211650321731E-7</v>
      </c>
      <c r="W50" s="73">
        <f>IFERROR(RadSpec!$J$25*T25,".")*$B$50</f>
        <v>4.2265535491905364E-5</v>
      </c>
      <c r="X50" s="73">
        <f t="shared" si="49"/>
        <v>4.2928227608408581E-5</v>
      </c>
      <c r="Y50" s="72">
        <f t="shared" ref="Y50:AO50" si="82">IFERROR(Y25/$B50,0)</f>
        <v>23659.939200143781</v>
      </c>
      <c r="Z50" s="72">
        <f t="shared" si="82"/>
        <v>209376.82762470943</v>
      </c>
      <c r="AA50" s="72">
        <f t="shared" si="82"/>
        <v>50033.847516870737</v>
      </c>
      <c r="AB50" s="72">
        <f t="shared" si="82"/>
        <v>26175.74113407555</v>
      </c>
      <c r="AC50" s="72">
        <f t="shared" si="82"/>
        <v>320884.2860185334</v>
      </c>
      <c r="AD50" s="61"/>
      <c r="AE50" s="61"/>
      <c r="AF50" s="61"/>
      <c r="AG50" s="61"/>
      <c r="AH50" s="61"/>
      <c r="AI50" s="73">
        <f>IFERROR(RadSpec!$J$25*AD25,".")*$B$50</f>
        <v>4.2265535491905364E-5</v>
      </c>
      <c r="AJ50" s="73">
        <f>IFERROR(RadSpec!$P$25*AE25,".")*$B$50</f>
        <v>4.7760777128232012E-6</v>
      </c>
      <c r="AK50" s="73">
        <f>IFERROR(RadSpec!$Q$25*AF25,".")*$B$50</f>
        <v>1.9986470152286678E-5</v>
      </c>
      <c r="AL50" s="73">
        <f>IFERROR(RadSpec!$R$25*AG25,".")*$B$50</f>
        <v>3.8203311794606694E-5</v>
      </c>
      <c r="AM50" s="73">
        <f>IFERROR(RadSpec!$N$25*AH25,".")*$B$50</f>
        <v>3.116388192166701E-6</v>
      </c>
      <c r="AN50" s="72">
        <f t="shared" si="82"/>
        <v>30.534351145038173</v>
      </c>
      <c r="AO50" s="72">
        <f t="shared" si="82"/>
        <v>1.3553489868921043</v>
      </c>
      <c r="AP50" s="72">
        <f t="shared" si="81"/>
        <v>1.2977450938272665</v>
      </c>
      <c r="AQ50" s="61"/>
      <c r="AR50" s="61"/>
      <c r="AS50" s="73">
        <f>IFERROR(RadSpec!$K$25*AQ$25,".")*$B$50</f>
        <v>3.2750000000000001E-2</v>
      </c>
      <c r="AT50" s="73">
        <f>IFERROR(RadSpec!$M$25*AR25,".")*$B$50</f>
        <v>0.73781735159817352</v>
      </c>
      <c r="AU50" s="73">
        <f t="shared" si="51"/>
        <v>0.77056735159817347</v>
      </c>
    </row>
    <row r="51" spans="1:47" x14ac:dyDescent="0.25">
      <c r="A51" s="71" t="s">
        <v>292</v>
      </c>
      <c r="B51" s="61">
        <v>1</v>
      </c>
      <c r="C51" s="72">
        <f>IFERROR(C21/$B51,0)</f>
        <v>0</v>
      </c>
      <c r="D51" s="72">
        <f>IFERROR(D21/$B51,0)</f>
        <v>28585.638963563957</v>
      </c>
      <c r="E51" s="72">
        <f>IFERROR(E21/$B51,0)</f>
        <v>527385008.39481348</v>
      </c>
      <c r="F51" s="72">
        <f t="shared" si="56"/>
        <v>28584.089631570623</v>
      </c>
      <c r="G51" s="61"/>
      <c r="H51" s="61"/>
      <c r="I51" s="61"/>
      <c r="J51" s="73">
        <f>IFERROR(RadSpec!$L$21*G21,".")*$B$51</f>
        <v>0</v>
      </c>
      <c r="K51" s="73">
        <f>IFERROR(RadSpec!$K$21*H21,".")*$B$51</f>
        <v>3.4982600923303751E-5</v>
      </c>
      <c r="L51" s="73">
        <f>IFERROR(RadSpec!$J$21*I21,".")*$B$51</f>
        <v>1.8961479452054793E-9</v>
      </c>
      <c r="M51" s="73">
        <f t="shared" si="48"/>
        <v>3.4984497071248958E-5</v>
      </c>
      <c r="N51" s="72">
        <f>IFERROR(N21/$B51,0)</f>
        <v>0</v>
      </c>
      <c r="O51" s="72">
        <f>IFERROR(O21/$B51,0)</f>
        <v>1297103.18123162</v>
      </c>
      <c r="P51" s="72">
        <f>IFERROR(P21/$B51,0)</f>
        <v>527385008.39481348</v>
      </c>
      <c r="Q51" s="72">
        <f t="shared" si="79"/>
        <v>1293920.7836699821</v>
      </c>
      <c r="R51" s="58"/>
      <c r="S51" s="58"/>
      <c r="T51" s="58"/>
      <c r="U51" s="73">
        <f>IFERROR(RadSpec!$L$21*R21,".")*$B$51</f>
        <v>0</v>
      </c>
      <c r="V51" s="73">
        <f>IFERROR(RadSpec!$K$21*S21,".")*$B$51</f>
        <v>7.7094869126023141E-7</v>
      </c>
      <c r="W51" s="73">
        <f>IFERROR(RadSpec!$J$21*T21,".")*$B$51</f>
        <v>1.8961479452054793E-9</v>
      </c>
      <c r="X51" s="73">
        <f t="shared" si="49"/>
        <v>7.7284483920543689E-7</v>
      </c>
      <c r="Y51" s="72">
        <f t="shared" ref="Y51:AO51" si="83">IFERROR(Y21/$B51,0)</f>
        <v>527385008.39481348</v>
      </c>
      <c r="Z51" s="72">
        <f t="shared" si="83"/>
        <v>1247740393.4245107</v>
      </c>
      <c r="AA51" s="72">
        <f t="shared" si="83"/>
        <v>600295378.21898115</v>
      </c>
      <c r="AB51" s="72">
        <f t="shared" si="83"/>
        <v>527385008.39481348</v>
      </c>
      <c r="AC51" s="72">
        <f t="shared" si="83"/>
        <v>626030431.08198214</v>
      </c>
      <c r="AD51" s="61"/>
      <c r="AE51" s="61"/>
      <c r="AF51" s="61"/>
      <c r="AG51" s="61"/>
      <c r="AH51" s="61"/>
      <c r="AI51" s="73">
        <f>IFERROR(RadSpec!$J$21*AD21,".")*$B$51</f>
        <v>1.8961479452054793E-9</v>
      </c>
      <c r="AJ51" s="73">
        <f>IFERROR(RadSpec!$P$21*AE21,".")*$B$51</f>
        <v>8.9049863013698615E-10</v>
      </c>
      <c r="AK51" s="73">
        <f>IFERROR(RadSpec!$Q$21*AF21,".")*$B$51</f>
        <v>1.6658465753424655E-9</v>
      </c>
      <c r="AL51" s="73">
        <f>IFERROR(RadSpec!$R$21*AG21,".")*$B$51</f>
        <v>1.8961479452054793E-9</v>
      </c>
      <c r="AM51" s="73">
        <f>IFERROR(RadSpec!$N$21*AH21,".")*$B$51</f>
        <v>1.5973664383561645E-9</v>
      </c>
      <c r="AN51" s="72">
        <f t="shared" si="83"/>
        <v>26.246719160104991</v>
      </c>
      <c r="AO51" s="72">
        <f t="shared" si="83"/>
        <v>8949.4417836768716</v>
      </c>
      <c r="AP51" s="72">
        <f t="shared" si="81"/>
        <v>26.169968472238352</v>
      </c>
      <c r="AQ51" s="61"/>
      <c r="AR51" s="61"/>
      <c r="AS51" s="73">
        <f>IFERROR(RadSpec!$K$21*AQ21,".")*$B$51</f>
        <v>3.8100000000000002E-2</v>
      </c>
      <c r="AT51" s="73">
        <f>IFERROR(RadSpec!$M$21*AR21,".")*$B$51</f>
        <v>1.1173881278538813E-4</v>
      </c>
      <c r="AU51" s="73">
        <f t="shared" si="51"/>
        <v>3.821173881278539E-2</v>
      </c>
    </row>
    <row r="52" spans="1:47" x14ac:dyDescent="0.25">
      <c r="A52" s="71" t="s">
        <v>293</v>
      </c>
      <c r="B52" s="61">
        <v>0.99980000000000002</v>
      </c>
      <c r="C52" s="72">
        <f>IFERROR(C17/$B52,0)</f>
        <v>23573.083508811666</v>
      </c>
      <c r="D52" s="72">
        <f>IFERROR(D17/$B52,0)</f>
        <v>4675.2391015189587</v>
      </c>
      <c r="E52" s="72">
        <f>IFERROR(E17/$B52,0)</f>
        <v>42.883431429433443</v>
      </c>
      <c r="F52" s="72">
        <f t="shared" si="56"/>
        <v>42.417197427347091</v>
      </c>
      <c r="G52" s="61"/>
      <c r="H52" s="61"/>
      <c r="I52" s="61"/>
      <c r="J52" s="73">
        <f>IFERROR(RadSpec!$L$17*G17,".")*$B$52</f>
        <v>4.2421264050000004E-5</v>
      </c>
      <c r="K52" s="73">
        <f>IFERROR(RadSpec!$K$17*H17,".")*$B$52</f>
        <v>2.1389280383009838E-4</v>
      </c>
      <c r="L52" s="73">
        <f>IFERROR(RadSpec!$J$17*I17,".")*$B$52</f>
        <v>2.3319029440205679E-2</v>
      </c>
      <c r="M52" s="73">
        <f t="shared" si="48"/>
        <v>2.3575343508085777E-2</v>
      </c>
      <c r="N52" s="72">
        <f>IFERROR(N17/$B52,0)</f>
        <v>23573.083508811666</v>
      </c>
      <c r="O52" s="72">
        <f>IFERROR(O17/$B52,0)</f>
        <v>212143.85025041367</v>
      </c>
      <c r="P52" s="72">
        <f>IFERROR(P17/$B52,0)</f>
        <v>42.883431429433443</v>
      </c>
      <c r="Q52" s="72">
        <f t="shared" si="79"/>
        <v>42.796925467186568</v>
      </c>
      <c r="R52" s="58"/>
      <c r="S52" s="58"/>
      <c r="T52" s="58"/>
      <c r="U52" s="73">
        <f>IFERROR(RadSpec!$L$17*R17,".")*$B$52</f>
        <v>4.2421264050000004E-5</v>
      </c>
      <c r="V52" s="73">
        <f>IFERROR(RadSpec!$K$17*S17,".")*$B$52</f>
        <v>4.7137826471029178E-6</v>
      </c>
      <c r="W52" s="73">
        <f>IFERROR(RadSpec!$J$17*T17,".")*$B$52</f>
        <v>2.3319029440205679E-2</v>
      </c>
      <c r="X52" s="73">
        <f t="shared" si="49"/>
        <v>2.336616448690278E-2</v>
      </c>
      <c r="Y52" s="72">
        <f t="shared" ref="Y52:AO52" si="84">IFERROR(Y17/$B52,0)</f>
        <v>42.883431429433443</v>
      </c>
      <c r="Z52" s="72">
        <f t="shared" si="84"/>
        <v>308.3932111648744</v>
      </c>
      <c r="AA52" s="72">
        <f t="shared" si="84"/>
        <v>76.30812104040767</v>
      </c>
      <c r="AB52" s="72">
        <f t="shared" si="84"/>
        <v>44.372161246497413</v>
      </c>
      <c r="AC52" s="72">
        <f t="shared" si="84"/>
        <v>376.04285000670444</v>
      </c>
      <c r="AD52" s="61"/>
      <c r="AE52" s="61"/>
      <c r="AF52" s="61"/>
      <c r="AG52" s="61"/>
      <c r="AH52" s="61"/>
      <c r="AI52" s="73">
        <f>IFERROR(RadSpec!$J$17*AD17,".")*$B$52</f>
        <v>2.3319029440205679E-2</v>
      </c>
      <c r="AJ52" s="73">
        <f>IFERROR(RadSpec!$P$17*AE17,".")*$B$52</f>
        <v>3.242613532972281E-3</v>
      </c>
      <c r="AK52" s="73">
        <f>IFERROR(RadSpec!$Q$17*AF17,".")*$B$52</f>
        <v>1.3104765080907535E-2</v>
      </c>
      <c r="AL52" s="73">
        <f>IFERROR(RadSpec!$R$17*AG17,".")*$B$52</f>
        <v>2.2536652980339928E-2</v>
      </c>
      <c r="AM52" s="73">
        <f>IFERROR(RadSpec!$N$17*AH17,".")*$B$52</f>
        <v>2.6592714101123607E-3</v>
      </c>
      <c r="AN52" s="72">
        <f t="shared" si="84"/>
        <v>4.2927040343691063</v>
      </c>
      <c r="AO52" s="72">
        <f t="shared" si="84"/>
        <v>2.1128133260195649E-3</v>
      </c>
      <c r="AP52" s="72">
        <f t="shared" si="81"/>
        <v>2.1117739382391521E-3</v>
      </c>
      <c r="AQ52" s="61"/>
      <c r="AR52" s="61"/>
      <c r="AS52" s="73">
        <f>IFERROR(RadSpec!$K$17*AQ17,".")*$B$52</f>
        <v>0.2329534</v>
      </c>
      <c r="AT52" s="73">
        <f>IFERROR(RadSpec!$M$17*AR17,".")*$B$52</f>
        <v>473.30258082191779</v>
      </c>
      <c r="AU52" s="73">
        <f t="shared" si="51"/>
        <v>473.53553422191777</v>
      </c>
    </row>
    <row r="53" spans="1:47" x14ac:dyDescent="0.25">
      <c r="A53" s="71" t="s">
        <v>294</v>
      </c>
      <c r="B53" s="61">
        <v>2.0000000000000001E-4</v>
      </c>
      <c r="C53" s="72">
        <f>IFERROR(C5/$B53,0)</f>
        <v>0</v>
      </c>
      <c r="D53" s="72">
        <f>IFERROR(D5/$B53,0)</f>
        <v>0</v>
      </c>
      <c r="E53" s="72">
        <f>IFERROR(E5/$B53,0)</f>
        <v>437127842.52858698</v>
      </c>
      <c r="F53" s="72">
        <f t="shared" si="56"/>
        <v>437127842.52858692</v>
      </c>
      <c r="G53" s="61"/>
      <c r="H53" s="61"/>
      <c r="I53" s="61"/>
      <c r="J53" s="73">
        <f>IFERROR(RadSpec!$L$5*G5,".")*$B$53</f>
        <v>0</v>
      </c>
      <c r="K53" s="73">
        <f>IFERROR(RadSpec!$K$5*H5,".")*$B$53</f>
        <v>0</v>
      </c>
      <c r="L53" s="73">
        <f>IFERROR(RadSpec!$J$5*I5,".")*$B$53</f>
        <v>2.2876602739726028E-9</v>
      </c>
      <c r="M53" s="73">
        <f t="shared" si="48"/>
        <v>2.2876602739726028E-9</v>
      </c>
      <c r="N53" s="72">
        <f>IFERROR(N5/$B53,0)</f>
        <v>0</v>
      </c>
      <c r="O53" s="72">
        <f>IFERROR(O5/$B53,0)</f>
        <v>0</v>
      </c>
      <c r="P53" s="72">
        <f>IFERROR(P5/$B53,0)</f>
        <v>437127842.52858698</v>
      </c>
      <c r="Q53" s="72">
        <f t="shared" si="79"/>
        <v>437127842.52858692</v>
      </c>
      <c r="R53" s="58"/>
      <c r="S53" s="58"/>
      <c r="T53" s="58"/>
      <c r="U53" s="73">
        <f>IFERROR(RadSpec!$L$5*R5,".")*$B$53</f>
        <v>0</v>
      </c>
      <c r="V53" s="73">
        <f>IFERROR(RadSpec!$K$5*S5,".")*$B$53</f>
        <v>0</v>
      </c>
      <c r="W53" s="73">
        <f>IFERROR(RadSpec!$J$5*T5,".")*$B$53</f>
        <v>2.2876602739726028E-9</v>
      </c>
      <c r="X53" s="73">
        <f t="shared" si="49"/>
        <v>2.2876602739726028E-9</v>
      </c>
      <c r="Y53" s="72">
        <f t="shared" ref="Y53:AO53" si="85">IFERROR(Y5/$B53,0)</f>
        <v>437127842.52858698</v>
      </c>
      <c r="Z53" s="72">
        <f t="shared" si="85"/>
        <v>856437193.11978233</v>
      </c>
      <c r="AA53" s="72">
        <f t="shared" si="85"/>
        <v>549637540.39459455</v>
      </c>
      <c r="AB53" s="72">
        <f t="shared" si="85"/>
        <v>455468870.88642979</v>
      </c>
      <c r="AC53" s="72">
        <f t="shared" si="85"/>
        <v>166524094.66780725</v>
      </c>
      <c r="AD53" s="61"/>
      <c r="AE53" s="61"/>
      <c r="AF53" s="61"/>
      <c r="AG53" s="61"/>
      <c r="AH53" s="61"/>
      <c r="AI53" s="73">
        <f>IFERROR(RadSpec!$J$5*AD5,".")*$B$53</f>
        <v>2.2876602739726028E-9</v>
      </c>
      <c r="AJ53" s="73">
        <f>IFERROR(RadSpec!$P$5*AE5,".")*$B$53</f>
        <v>1.2973643835616439E-9</v>
      </c>
      <c r="AK53" s="73">
        <f>IFERROR(RadSpec!$Q$5*AF5,".")*$B$53</f>
        <v>1.819380821917808E-9</v>
      </c>
      <c r="AL53" s="73">
        <f>IFERROR(RadSpec!$R$5*AG5,".")*$B$53</f>
        <v>2.1955397260273972E-9</v>
      </c>
      <c r="AM53" s="73">
        <f>IFERROR(RadSpec!$N$5*AH5,".")*$B$53</f>
        <v>6.0051369863013693E-9</v>
      </c>
      <c r="AN53" s="72">
        <f t="shared" si="85"/>
        <v>0</v>
      </c>
      <c r="AO53" s="72">
        <f t="shared" si="85"/>
        <v>119630.2932307827</v>
      </c>
      <c r="AP53" s="72">
        <f t="shared" si="81"/>
        <v>119630.2932307827</v>
      </c>
      <c r="AQ53" s="61"/>
      <c r="AR53" s="61"/>
      <c r="AS53" s="73">
        <f>IFERROR(RadSpec!$K$5*AQ5,".")*$B$53</f>
        <v>0</v>
      </c>
      <c r="AT53" s="73">
        <f>IFERROR(RadSpec!$M$5*AR5,".")*$B$53</f>
        <v>8.3590867579908679E-6</v>
      </c>
      <c r="AU53" s="73">
        <f t="shared" si="51"/>
        <v>8.3590867579908679E-6</v>
      </c>
    </row>
    <row r="54" spans="1:47" x14ac:dyDescent="0.25">
      <c r="A54" s="71" t="s">
        <v>295</v>
      </c>
      <c r="B54" s="61">
        <v>0.99999979999999999</v>
      </c>
      <c r="C54" s="72">
        <f>IFERROR(C9/$B54,0)</f>
        <v>29250.035100036272</v>
      </c>
      <c r="D54" s="72">
        <f>IFERROR(D9/$B54,0)</f>
        <v>5951.4374990950755</v>
      </c>
      <c r="E54" s="72">
        <f>IFERROR(E9/$B54,0)</f>
        <v>5.119582904182109</v>
      </c>
      <c r="F54" s="72">
        <f t="shared" si="56"/>
        <v>5.11428831399017</v>
      </c>
      <c r="G54" s="61"/>
      <c r="H54" s="61"/>
      <c r="I54" s="61"/>
      <c r="J54" s="73">
        <f>IFERROR(RadSpec!$L$9*G9,".")*$B$54</f>
        <v>3.41879931624E-5</v>
      </c>
      <c r="K54" s="73">
        <f>IFERROR(RadSpec!$K$9*H9,".")*$B$54</f>
        <v>1.680266322467557E-4</v>
      </c>
      <c r="L54" s="73">
        <f>IFERROR(RadSpec!$J$9*I9,".")*$B$54</f>
        <v>0.19532841223903516</v>
      </c>
      <c r="M54" s="73">
        <f t="shared" si="48"/>
        <v>0.19553062686444431</v>
      </c>
      <c r="N54" s="72">
        <f>IFERROR(N9/$B54,0)</f>
        <v>29250.035100036272</v>
      </c>
      <c r="O54" s="72">
        <f>IFERROR(O9/$B54,0)</f>
        <v>270052.68354564445</v>
      </c>
      <c r="P54" s="72">
        <f>IFERROR(P9/$B54,0)</f>
        <v>5.119582904182109</v>
      </c>
      <c r="Q54" s="72">
        <f t="shared" si="79"/>
        <v>5.1185899694682666</v>
      </c>
      <c r="R54" s="58"/>
      <c r="S54" s="58"/>
      <c r="T54" s="58"/>
      <c r="U54" s="73">
        <f>IFERROR(RadSpec!$L$9*R9,".")*$B$54</f>
        <v>3.41879931624E-5</v>
      </c>
      <c r="V54" s="73">
        <f>IFERROR(RadSpec!$K$9*S9,".")*$B$54</f>
        <v>3.7029811623070931E-6</v>
      </c>
      <c r="W54" s="73">
        <f>IFERROR(RadSpec!$J$9*T9,".")*$B$54</f>
        <v>0.19532841223903516</v>
      </c>
      <c r="X54" s="73">
        <f t="shared" si="49"/>
        <v>0.19536630321335988</v>
      </c>
      <c r="Y54" s="72">
        <f t="shared" ref="Y54:AO54" si="86">IFERROR(Y9/$B54,0)</f>
        <v>5.119582904182109</v>
      </c>
      <c r="Z54" s="72">
        <f t="shared" si="86"/>
        <v>62.547043563356979</v>
      </c>
      <c r="AA54" s="72">
        <f t="shared" si="86"/>
        <v>14.34364029674194</v>
      </c>
      <c r="AB54" s="72">
        <f t="shared" si="86"/>
        <v>6.8221817804308964</v>
      </c>
      <c r="AC54" s="72">
        <f t="shared" si="86"/>
        <v>91.100671937585787</v>
      </c>
      <c r="AD54" s="61"/>
      <c r="AE54" s="61"/>
      <c r="AF54" s="61"/>
      <c r="AG54" s="61"/>
      <c r="AH54" s="61"/>
      <c r="AI54" s="73">
        <f>IFERROR(RadSpec!$J$9*AD9,".")*$B$54</f>
        <v>0.19532841223903516</v>
      </c>
      <c r="AJ54" s="73">
        <f>IFERROR(RadSpec!$P$9*AE9,".")*$B$54</f>
        <v>1.5987965905807373E-2</v>
      </c>
      <c r="AK54" s="73">
        <f>IFERROR(RadSpec!$Q$9*AF9,".")*$B$54</f>
        <v>6.9717308808081524E-2</v>
      </c>
      <c r="AL54" s="73">
        <f>IFERROR(RadSpec!$R$9*AG9,".")*$B$54</f>
        <v>0.14658067348314469</v>
      </c>
      <c r="AM54" s="73">
        <f>IFERROR(RadSpec!$N$9*AH9,".")*$B$54</f>
        <v>1.0976867444897802E-2</v>
      </c>
      <c r="AN54" s="72">
        <f t="shared" si="86"/>
        <v>5.4644819672133336</v>
      </c>
      <c r="AO54" s="72">
        <f t="shared" si="86"/>
        <v>3.2978259019327482E-4</v>
      </c>
      <c r="AP54" s="72">
        <f t="shared" si="81"/>
        <v>3.2976268894840602E-4</v>
      </c>
      <c r="AQ54" s="61"/>
      <c r="AR54" s="61"/>
      <c r="AS54" s="73">
        <f>IFERROR(RadSpec!$K$9*AQ9,".")*$B$54</f>
        <v>0.18299996339999999</v>
      </c>
      <c r="AT54" s="73">
        <f>IFERROR(RadSpec!$M$9*AR9,".")*$B$54</f>
        <v>3032.3007634027394</v>
      </c>
      <c r="AU54" s="73">
        <f t="shared" si="51"/>
        <v>3032.4837633661396</v>
      </c>
    </row>
    <row r="55" spans="1:47" x14ac:dyDescent="0.25">
      <c r="A55" s="71" t="s">
        <v>296</v>
      </c>
      <c r="B55" s="61">
        <v>1.9999999999999999E-7</v>
      </c>
      <c r="C55" s="72">
        <f>IFERROR(C24/$B55,0)</f>
        <v>0</v>
      </c>
      <c r="D55" s="72">
        <f>IFERROR(D24/$B55,0)</f>
        <v>0</v>
      </c>
      <c r="E55" s="72">
        <f>IFERROR(E24/$B55,0)</f>
        <v>59767447136.431717</v>
      </c>
      <c r="F55" s="72">
        <f t="shared" si="56"/>
        <v>59767447136.431717</v>
      </c>
      <c r="G55" s="61"/>
      <c r="H55" s="61"/>
      <c r="I55" s="61"/>
      <c r="J55" s="73">
        <f>IFERROR(RadSpec!$L$24*G24,".")*$B$55</f>
        <v>0</v>
      </c>
      <c r="K55" s="73">
        <f>IFERROR(RadSpec!$K$24*H24,".")*$B$55</f>
        <v>0</v>
      </c>
      <c r="L55" s="73">
        <f>IFERROR(RadSpec!$J$24*I24,".")*$B$55</f>
        <v>1.6731516032754261E-11</v>
      </c>
      <c r="M55" s="73">
        <f t="shared" si="48"/>
        <v>1.6731516032754261E-11</v>
      </c>
      <c r="N55" s="72">
        <f>IFERROR(N24/$B55,0)</f>
        <v>0</v>
      </c>
      <c r="O55" s="72">
        <f>IFERROR(O24/$B55,0)</f>
        <v>0</v>
      </c>
      <c r="P55" s="72">
        <f>IFERROR(P24/$B55,0)</f>
        <v>59767447136.431717</v>
      </c>
      <c r="Q55" s="72">
        <f t="shared" si="79"/>
        <v>59767447136.431717</v>
      </c>
      <c r="R55" s="58"/>
      <c r="S55" s="58"/>
      <c r="T55" s="58"/>
      <c r="U55" s="73">
        <f>IFERROR(RadSpec!$L$24*R24,".")*$B$55</f>
        <v>0</v>
      </c>
      <c r="V55" s="73">
        <f>IFERROR(RadSpec!$K$24*S24,".")*$B$55</f>
        <v>0</v>
      </c>
      <c r="W55" s="73">
        <f>IFERROR(RadSpec!$J$24*T24,".")*$B$55</f>
        <v>1.6731516032754261E-11</v>
      </c>
      <c r="X55" s="73">
        <f t="shared" si="49"/>
        <v>1.6731516032754261E-11</v>
      </c>
      <c r="Y55" s="72">
        <f t="shared" ref="Y55:AO55" si="87">IFERROR(Y24/$B55,0)</f>
        <v>59767447136.431717</v>
      </c>
      <c r="Z55" s="72">
        <f t="shared" si="87"/>
        <v>547975098939.50024</v>
      </c>
      <c r="AA55" s="72">
        <f t="shared" si="87"/>
        <v>131755670704.13174</v>
      </c>
      <c r="AB55" s="72">
        <f t="shared" si="87"/>
        <v>65679376675.723839</v>
      </c>
      <c r="AC55" s="72">
        <f t="shared" si="87"/>
        <v>823157824554.19519</v>
      </c>
      <c r="AD55" s="61"/>
      <c r="AE55" s="61"/>
      <c r="AF55" s="61"/>
      <c r="AG55" s="61"/>
      <c r="AH55" s="61"/>
      <c r="AI55" s="73">
        <f>IFERROR(RadSpec!$J$24*AD24,".")*$B$55</f>
        <v>1.6731516032754261E-11</v>
      </c>
      <c r="AJ55" s="73">
        <f>IFERROR(RadSpec!$P$24*AE24,".")*$B$55</f>
        <v>1.8249004415260959E-12</v>
      </c>
      <c r="AK55" s="73">
        <f>IFERROR(RadSpec!$Q$24*AF24,".")*$B$55</f>
        <v>7.5898061514603253E-12</v>
      </c>
      <c r="AL55" s="73">
        <f>IFERROR(RadSpec!$R$24*AG24,".")*$B$55</f>
        <v>1.5225479452054793E-11</v>
      </c>
      <c r="AM55" s="73">
        <f>IFERROR(RadSpec!$N$24*AH24,".")*$B$55</f>
        <v>1.2148338631678306E-12</v>
      </c>
      <c r="AN55" s="72">
        <f t="shared" si="87"/>
        <v>0</v>
      </c>
      <c r="AO55" s="72">
        <f t="shared" si="87"/>
        <v>3448167.2754755006</v>
      </c>
      <c r="AP55" s="72">
        <f t="shared" si="81"/>
        <v>3448167.2754755002</v>
      </c>
      <c r="AQ55" s="61"/>
      <c r="AR55" s="61"/>
      <c r="AS55" s="73">
        <f>IFERROR(RadSpec!$K$24*AQ24,".")*$B$55</f>
        <v>0</v>
      </c>
      <c r="AT55" s="73">
        <f>IFERROR(RadSpec!$M$24*AR24,".")*$B$55</f>
        <v>2.9000913242009135E-7</v>
      </c>
      <c r="AU55" s="73">
        <f t="shared" si="51"/>
        <v>2.9000913242009135E-7</v>
      </c>
    </row>
    <row r="56" spans="1:47" x14ac:dyDescent="0.25">
      <c r="A56" s="71" t="s">
        <v>297</v>
      </c>
      <c r="B56" s="61">
        <v>0.99979000004200003</v>
      </c>
      <c r="C56" s="72">
        <f>IFERROR(C20/$B56,0)</f>
        <v>0</v>
      </c>
      <c r="D56" s="72">
        <f>IFERROR(D20/$B56,0)</f>
        <v>0</v>
      </c>
      <c r="E56" s="72">
        <f>IFERROR(E20/$B56,0)</f>
        <v>97271.512441484781</v>
      </c>
      <c r="F56" s="72">
        <f t="shared" si="56"/>
        <v>97271.512441484781</v>
      </c>
      <c r="G56" s="61"/>
      <c r="H56" s="61"/>
      <c r="I56" s="61"/>
      <c r="J56" s="73">
        <f>IFERROR(RadSpec!$L$20*G20,".")*$B$56</f>
        <v>0</v>
      </c>
      <c r="K56" s="73">
        <f>IFERROR(RadSpec!$K$20*H20,".")*$B$56</f>
        <v>0</v>
      </c>
      <c r="L56" s="73">
        <f>IFERROR(RadSpec!$J$20*I20,".")*$B$56</f>
        <v>1.0280502224138501E-5</v>
      </c>
      <c r="M56" s="73">
        <f t="shared" si="48"/>
        <v>1.0280502224138501E-5</v>
      </c>
      <c r="N56" s="72">
        <f>IFERROR(N20/$B56,0)</f>
        <v>0</v>
      </c>
      <c r="O56" s="72">
        <f>IFERROR(O20/$B56,0)</f>
        <v>0</v>
      </c>
      <c r="P56" s="72">
        <f>IFERROR(P20/$B56,0)</f>
        <v>97271.512441484781</v>
      </c>
      <c r="Q56" s="72">
        <f t="shared" si="79"/>
        <v>97271.512441484781</v>
      </c>
      <c r="R56" s="58"/>
      <c r="S56" s="58"/>
      <c r="T56" s="58"/>
      <c r="U56" s="73">
        <f>IFERROR(RadSpec!$L$20*R20,".")*$B$56</f>
        <v>0</v>
      </c>
      <c r="V56" s="73">
        <f>IFERROR(RadSpec!$K$20*S20,".")*$B$56</f>
        <v>0</v>
      </c>
      <c r="W56" s="73">
        <f>IFERROR(RadSpec!$J$20*T20,".")*$B$56</f>
        <v>1.0280502224138501E-5</v>
      </c>
      <c r="X56" s="73">
        <f t="shared" si="49"/>
        <v>1.0280502224138501E-5</v>
      </c>
      <c r="Y56" s="72">
        <f t="shared" ref="Y56:AO56" si="88">IFERROR(Y20/$B56,0)</f>
        <v>97271.512441484781</v>
      </c>
      <c r="Z56" s="72">
        <f t="shared" si="88"/>
        <v>1038033.3912821332</v>
      </c>
      <c r="AA56" s="72">
        <f t="shared" si="88"/>
        <v>241982.13044845298</v>
      </c>
      <c r="AB56" s="72">
        <f t="shared" si="88"/>
        <v>118596.52333436748</v>
      </c>
      <c r="AC56" s="72">
        <f t="shared" si="88"/>
        <v>1592540.586138414</v>
      </c>
      <c r="AD56" s="61"/>
      <c r="AE56" s="61"/>
      <c r="AF56" s="61"/>
      <c r="AG56" s="61"/>
      <c r="AH56" s="61"/>
      <c r="AI56" s="73">
        <f>IFERROR(RadSpec!$J$20*AD20,".")*$B$56</f>
        <v>1.0280502224138501E-5</v>
      </c>
      <c r="AJ56" s="73">
        <f>IFERROR(RadSpec!$P$20*AE20,".")*$B$56</f>
        <v>9.6336014659879493E-7</v>
      </c>
      <c r="AK56" s="73">
        <f>IFERROR(RadSpec!$Q$20*AF20,".")*$B$56</f>
        <v>4.1325365560950802E-6</v>
      </c>
      <c r="AL56" s="73">
        <f>IFERROR(RadSpec!$R$20*AG20,".")*$B$56</f>
        <v>8.4319503800345826E-6</v>
      </c>
      <c r="AM56" s="73">
        <f>IFERROR(RadSpec!$N$20*AH20,".")*$B$56</f>
        <v>6.279274818513705E-7</v>
      </c>
      <c r="AN56" s="72">
        <f t="shared" si="88"/>
        <v>0</v>
      </c>
      <c r="AO56" s="72">
        <f t="shared" si="88"/>
        <v>6.1717006550976761</v>
      </c>
      <c r="AP56" s="72">
        <f t="shared" si="81"/>
        <v>6.1717006550976761</v>
      </c>
      <c r="AQ56" s="61"/>
      <c r="AR56" s="61"/>
      <c r="AS56" s="73">
        <f>IFERROR(RadSpec!$K$20*AQ20,".")*$B$56</f>
        <v>0</v>
      </c>
      <c r="AT56" s="73">
        <f>IFERROR(RadSpec!$M$20*AR20,".")*$B$56</f>
        <v>0.1620298935227884</v>
      </c>
      <c r="AU56" s="73">
        <f t="shared" si="51"/>
        <v>0.1620298935227884</v>
      </c>
    </row>
    <row r="57" spans="1:47" x14ac:dyDescent="0.25">
      <c r="A57" s="71" t="s">
        <v>298</v>
      </c>
      <c r="B57" s="61">
        <v>2.0999995799999999E-4</v>
      </c>
      <c r="C57" s="72">
        <f>IFERROR(C29/$B57,0)</f>
        <v>0</v>
      </c>
      <c r="D57" s="72">
        <f>IFERROR(D29/$B57,0)</f>
        <v>0</v>
      </c>
      <c r="E57" s="72">
        <f>IFERROR(E29/$B57,0)</f>
        <v>13469.882283188563</v>
      </c>
      <c r="F57" s="72">
        <f t="shared" si="56"/>
        <v>13469.882283188563</v>
      </c>
      <c r="G57" s="61"/>
      <c r="H57" s="61"/>
      <c r="I57" s="61"/>
      <c r="J57" s="73">
        <f>IFERROR(RadSpec!$L$29*G29,".")*$B$57</f>
        <v>0</v>
      </c>
      <c r="K57" s="73">
        <f>IFERROR(RadSpec!$K$29*H29,".")*$B$57</f>
        <v>0</v>
      </c>
      <c r="L57" s="73">
        <f>IFERROR(RadSpec!$J$29*I29,".")*$B$57</f>
        <v>7.4239698534565225E-5</v>
      </c>
      <c r="M57" s="73">
        <f t="shared" si="48"/>
        <v>7.4239698534565225E-5</v>
      </c>
      <c r="N57" s="72">
        <f>IFERROR(N29/$B57,0)</f>
        <v>0</v>
      </c>
      <c r="O57" s="72">
        <f>IFERROR(O29/$B57,0)</f>
        <v>0</v>
      </c>
      <c r="P57" s="72">
        <f>IFERROR(P29/$B57,0)</f>
        <v>13469.882283188563</v>
      </c>
      <c r="Q57" s="72">
        <f t="shared" si="79"/>
        <v>13469.882283188563</v>
      </c>
      <c r="R57" s="58"/>
      <c r="S57" s="58"/>
      <c r="T57" s="58"/>
      <c r="U57" s="73">
        <f>IFERROR(RadSpec!$L$29*R29,".")*$B$57</f>
        <v>0</v>
      </c>
      <c r="V57" s="73">
        <f>IFERROR(RadSpec!$K$29*S29,".")*$B$57</f>
        <v>0</v>
      </c>
      <c r="W57" s="73">
        <f>IFERROR(RadSpec!$J$29*T29,".")*$B$57</f>
        <v>7.4239698534565225E-5</v>
      </c>
      <c r="X57" s="73">
        <f t="shared" si="49"/>
        <v>7.4239698534565225E-5</v>
      </c>
      <c r="Y57" s="72">
        <f t="shared" ref="Y57:AO57" si="89">IFERROR(Y29/$B57,0)</f>
        <v>13469.882283188563</v>
      </c>
      <c r="Z57" s="72">
        <f t="shared" si="89"/>
        <v>154177.39295980555</v>
      </c>
      <c r="AA57" s="72">
        <f t="shared" si="89"/>
        <v>36131.725348018874</v>
      </c>
      <c r="AB57" s="72">
        <f t="shared" si="89"/>
        <v>17488.529325407446</v>
      </c>
      <c r="AC57" s="72">
        <f t="shared" si="89"/>
        <v>220607.21145691499</v>
      </c>
      <c r="AD57" s="61"/>
      <c r="AE57" s="61"/>
      <c r="AF57" s="61"/>
      <c r="AG57" s="61"/>
      <c r="AH57" s="61"/>
      <c r="AI57" s="73">
        <f>IFERROR(RadSpec!$J$29*AD29,".")*$B$57</f>
        <v>7.4239698534565225E-5</v>
      </c>
      <c r="AJ57" s="73">
        <f>IFERROR(RadSpec!$P$29*AE29,".")*$B$57</f>
        <v>6.4860352143890679E-6</v>
      </c>
      <c r="AK57" s="73">
        <f>IFERROR(RadSpec!$Q$29*AF29,".")*$B$57</f>
        <v>2.7676508397206411E-5</v>
      </c>
      <c r="AL57" s="73">
        <f>IFERROR(RadSpec!$R$29*AG29,".")*$B$57</f>
        <v>5.7180336973629567E-5</v>
      </c>
      <c r="AM57" s="73">
        <f>IFERROR(RadSpec!$N$29*AH29,".")*$B$57</f>
        <v>4.5329433856485795E-6</v>
      </c>
      <c r="AN57" s="72">
        <f t="shared" si="89"/>
        <v>0</v>
      </c>
      <c r="AO57" s="72">
        <f t="shared" si="89"/>
        <v>0.84587092939184128</v>
      </c>
      <c r="AP57" s="72">
        <f t="shared" si="81"/>
        <v>0.84587092939184116</v>
      </c>
      <c r="AQ57" s="61"/>
      <c r="AR57" s="61"/>
      <c r="AS57" s="73">
        <f>IFERROR(RadSpec!$K$29*AQ29,".")*$B$57</f>
        <v>0</v>
      </c>
      <c r="AT57" s="73">
        <f>IFERROR(RadSpec!$M$29*AR29,".")*$B$57</f>
        <v>1.1822134621873972</v>
      </c>
      <c r="AU57" s="73">
        <f t="shared" si="51"/>
        <v>1.1822134621873972</v>
      </c>
    </row>
    <row r="58" spans="1:47" x14ac:dyDescent="0.25">
      <c r="A58" s="71" t="s">
        <v>299</v>
      </c>
      <c r="B58" s="61">
        <v>1</v>
      </c>
      <c r="C58" s="72">
        <f>IFERROR(C16/$B58,0)</f>
        <v>4.7069012586253969</v>
      </c>
      <c r="D58" s="72">
        <f>IFERROR(D16/$B58,0)</f>
        <v>9.7630123662030979</v>
      </c>
      <c r="E58" s="72">
        <f>IFERROR(E16/$B58,0)</f>
        <v>15914.618194502316</v>
      </c>
      <c r="F58" s="72">
        <f t="shared" si="56"/>
        <v>3.1751652484623158</v>
      </c>
      <c r="G58" s="61"/>
      <c r="H58" s="61"/>
      <c r="I58" s="61"/>
      <c r="J58" s="73">
        <f>IFERROR(RadSpec!$L$16*G16,".")*$B$58</f>
        <v>0.212454</v>
      </c>
      <c r="K58" s="73">
        <f>IFERROR(RadSpec!$K$16*H16,".")*$B$58</f>
        <v>0.10242740278212992</v>
      </c>
      <c r="L58" s="73">
        <f>IFERROR(RadSpec!$J$16*I16,".")*$B$58</f>
        <v>6.2835312024353096E-5</v>
      </c>
      <c r="M58" s="73">
        <f t="shared" si="48"/>
        <v>0.31494423809415428</v>
      </c>
      <c r="N58" s="72">
        <f>IFERROR(N16/$B58,0)</f>
        <v>4.7069012586253969</v>
      </c>
      <c r="O58" s="72">
        <f>IFERROR(O16/$B58,0)</f>
        <v>443.00686840504437</v>
      </c>
      <c r="P58" s="72">
        <f>IFERROR(P16/$B58,0)</f>
        <v>15914.618194502316</v>
      </c>
      <c r="Q58" s="72">
        <f t="shared" si="79"/>
        <v>4.6560541020626198</v>
      </c>
      <c r="R58" s="58"/>
      <c r="S58" s="58"/>
      <c r="T58" s="58"/>
      <c r="U58" s="73">
        <f>IFERROR(RadSpec!$L$16*R16,".")*$B$58</f>
        <v>0.212454</v>
      </c>
      <c r="V58" s="73">
        <f>IFERROR(RadSpec!$K$16*S16,".")*$B$58</f>
        <v>2.257301345237142E-3</v>
      </c>
      <c r="W58" s="73">
        <f>IFERROR(RadSpec!$J$16*T16,".")*$B$58</f>
        <v>6.2835312024353096E-5</v>
      </c>
      <c r="X58" s="73">
        <f t="shared" si="49"/>
        <v>0.2147741366572615</v>
      </c>
      <c r="Y58" s="72">
        <f t="shared" ref="Y58:AO58" si="90">IFERROR(Y16/$B58,0)</f>
        <v>15914.618194502316</v>
      </c>
      <c r="Z58" s="72">
        <f t="shared" si="90"/>
        <v>21882.403947336839</v>
      </c>
      <c r="AA58" s="72">
        <f t="shared" si="90"/>
        <v>15464.507780920412</v>
      </c>
      <c r="AB58" s="72">
        <f t="shared" si="90"/>
        <v>14401.353771094256</v>
      </c>
      <c r="AC58" s="72">
        <f t="shared" si="90"/>
        <v>13651.39726052506</v>
      </c>
      <c r="AD58" s="61"/>
      <c r="AE58" s="61"/>
      <c r="AF58" s="61"/>
      <c r="AG58" s="61"/>
      <c r="AH58" s="61"/>
      <c r="AI58" s="73">
        <f>IFERROR(RadSpec!$J$16*AD16,".")*$B$58</f>
        <v>6.2835312024353096E-5</v>
      </c>
      <c r="AJ58" s="73">
        <f>IFERROR(RadSpec!$P$16*AE16,".")*$B$58</f>
        <v>4.5698818210588023E-5</v>
      </c>
      <c r="AK58" s="73">
        <f>IFERROR(RadSpec!$Q$16*AF16,".")*$B$58</f>
        <v>6.4664198445020429E-5</v>
      </c>
      <c r="AL58" s="73">
        <f>IFERROR(RadSpec!$R$16*AG16,".")*$B$58</f>
        <v>6.9437916455267882E-5</v>
      </c>
      <c r="AM58" s="73">
        <f>IFERROR(RadSpec!$N$16*AH16,".")*$B$58</f>
        <v>7.3252574876832657E-5</v>
      </c>
      <c r="AN58" s="72">
        <f t="shared" si="90"/>
        <v>8.9641880686656805E-3</v>
      </c>
      <c r="AO58" s="72">
        <f t="shared" si="90"/>
        <v>0.49782457480325704</v>
      </c>
      <c r="AP58" s="72">
        <f t="shared" si="81"/>
        <v>8.8056275921566222E-3</v>
      </c>
      <c r="AQ58" s="61"/>
      <c r="AR58" s="61"/>
      <c r="AS58" s="73">
        <f>IFERROR(RadSpec!$K$16*AQ16,".")*$B$58</f>
        <v>111.55500000000001</v>
      </c>
      <c r="AT58" s="73">
        <f>IFERROR(RadSpec!$M$16*AR16,".")*$B$58</f>
        <v>2.0087397260273971</v>
      </c>
      <c r="AU58" s="73">
        <f t="shared" si="51"/>
        <v>113.56373972602741</v>
      </c>
    </row>
    <row r="59" spans="1:47" x14ac:dyDescent="0.25">
      <c r="A59" s="71" t="s">
        <v>300</v>
      </c>
      <c r="B59" s="61">
        <v>1</v>
      </c>
      <c r="C59" s="72">
        <f>IFERROR(C7/$B59,0)</f>
        <v>2500.765859544485</v>
      </c>
      <c r="D59" s="72">
        <f>IFERROR(D7/$B59,0)</f>
        <v>403.22578471373072</v>
      </c>
      <c r="E59" s="72">
        <f>IFERROR(E7/$B59,0)</f>
        <v>10715.308962720184</v>
      </c>
      <c r="F59" s="72">
        <f t="shared" si="56"/>
        <v>336.33771999128987</v>
      </c>
      <c r="G59" s="61"/>
      <c r="H59" s="61"/>
      <c r="I59" s="61"/>
      <c r="J59" s="73">
        <f>IFERROR(RadSpec!$L$7*G7,".")*$B$59</f>
        <v>3.9987750000000004E-4</v>
      </c>
      <c r="K59" s="73">
        <f>IFERROR(RadSpec!$K$7*H7,".")*$B$59</f>
        <v>2.4800001336966779E-3</v>
      </c>
      <c r="L59" s="73">
        <f>IFERROR(RadSpec!$J$7*I7,".")*$B$59</f>
        <v>9.3324420553725257E-5</v>
      </c>
      <c r="M59" s="73">
        <f t="shared" si="48"/>
        <v>2.9732020542504031E-3</v>
      </c>
      <c r="N59" s="72">
        <f>IFERROR(N7/$B59,0)</f>
        <v>2500.765859544485</v>
      </c>
      <c r="O59" s="72">
        <f>IFERROR(O7/$B59,0)</f>
        <v>18296.790523852174</v>
      </c>
      <c r="P59" s="72">
        <f>IFERROR(P7/$B59,0)</f>
        <v>10715.308962720184</v>
      </c>
      <c r="Q59" s="72">
        <f t="shared" si="79"/>
        <v>1825.2961100532659</v>
      </c>
      <c r="R59" s="58"/>
      <c r="S59" s="58"/>
      <c r="T59" s="58"/>
      <c r="U59" s="73">
        <f>IFERROR(RadSpec!$L$7*R7,".")*$B$59</f>
        <v>3.9987750000000004E-4</v>
      </c>
      <c r="V59" s="73">
        <f>IFERROR(RadSpec!$K$7*S7,".")*$B$59</f>
        <v>5.465439409695236E-5</v>
      </c>
      <c r="W59" s="73">
        <f>IFERROR(RadSpec!$J$7*T7,".")*$B$59</f>
        <v>9.3324420553725257E-5</v>
      </c>
      <c r="X59" s="73">
        <f t="shared" si="49"/>
        <v>5.4785631465067769E-4</v>
      </c>
      <c r="Y59" s="72">
        <f t="shared" ref="Y59:AO59" si="91">IFERROR(Y7/$B59,0)</f>
        <v>10715.308962720184</v>
      </c>
      <c r="Z59" s="72">
        <f t="shared" si="91"/>
        <v>27913.735087182624</v>
      </c>
      <c r="AA59" s="72">
        <f t="shared" si="91"/>
        <v>13406.400026576519</v>
      </c>
      <c r="AB59" s="72">
        <f t="shared" si="91"/>
        <v>9850.2807205570043</v>
      </c>
      <c r="AC59" s="72">
        <f t="shared" si="91"/>
        <v>2794.4391192417461</v>
      </c>
      <c r="AD59" s="61"/>
      <c r="AE59" s="61"/>
      <c r="AF59" s="61"/>
      <c r="AG59" s="61"/>
      <c r="AH59" s="61"/>
      <c r="AI59" s="73">
        <f>IFERROR(RadSpec!$J$7*AD7,".")*$B$59</f>
        <v>9.3324420553725257E-5</v>
      </c>
      <c r="AJ59" s="73">
        <f>IFERROR(RadSpec!$P$7*AE7,".")*$B$59</f>
        <v>3.5824657534246575E-5</v>
      </c>
      <c r="AK59" s="73">
        <f>IFERROR(RadSpec!$Q$7*AF7,".")*$B$59</f>
        <v>7.4591239856905989E-5</v>
      </c>
      <c r="AL59" s="73">
        <f>IFERROR(RadSpec!$R$7*AG7,".")*$B$59</f>
        <v>1.015199493668291E-4</v>
      </c>
      <c r="AM59" s="73">
        <f>IFERROR(RadSpec!$N$7*AH7,".")*$B$59</f>
        <v>3.5785356464353531E-4</v>
      </c>
      <c r="AN59" s="72">
        <f t="shared" si="91"/>
        <v>0.37023324694557574</v>
      </c>
      <c r="AO59" s="72">
        <f t="shared" si="91"/>
        <v>9.0881928190827146E-2</v>
      </c>
      <c r="AP59" s="72">
        <f t="shared" si="81"/>
        <v>7.2969863446396638E-2</v>
      </c>
      <c r="AQ59" s="61"/>
      <c r="AR59" s="61"/>
      <c r="AS59" s="73">
        <f>IFERROR(RadSpec!$K$7*AQ7,".")*$B$59</f>
        <v>2.7010000000000001</v>
      </c>
      <c r="AT59" s="73">
        <f>IFERROR(RadSpec!$M$7*AR7,".")*$B$59</f>
        <v>11.003287671232876</v>
      </c>
      <c r="AU59" s="73">
        <f t="shared" si="51"/>
        <v>13.704287671232876</v>
      </c>
    </row>
    <row r="60" spans="1:47" x14ac:dyDescent="0.25">
      <c r="A60" s="71" t="s">
        <v>301</v>
      </c>
      <c r="B60" s="61">
        <v>1.9000000000000001E-8</v>
      </c>
      <c r="C60" s="72">
        <f>IFERROR(C12/$B60,0)</f>
        <v>0</v>
      </c>
      <c r="D60" s="72">
        <f>IFERROR(D12/$B60,0)</f>
        <v>0</v>
      </c>
      <c r="E60" s="72">
        <f>IFERROR(E12/$B60,0)</f>
        <v>4767367530.1543369</v>
      </c>
      <c r="F60" s="72">
        <f t="shared" si="56"/>
        <v>4767367530.1543369</v>
      </c>
      <c r="G60" s="61"/>
      <c r="H60" s="61"/>
      <c r="I60" s="61"/>
      <c r="J60" s="73">
        <f>IFERROR(RadSpec!$L$12*G12,".")*$B$60</f>
        <v>0</v>
      </c>
      <c r="K60" s="73">
        <f>IFERROR(RadSpec!$K$12*H12,".")*$B$60</f>
        <v>0</v>
      </c>
      <c r="L60" s="73">
        <f>IFERROR(RadSpec!$J$12*I12,".")*$B$60</f>
        <v>2.0975936796876794E-10</v>
      </c>
      <c r="M60" s="73">
        <f t="shared" si="48"/>
        <v>2.0975936796876794E-10</v>
      </c>
      <c r="N60" s="72">
        <f>IFERROR(N12/$B60,0)</f>
        <v>0</v>
      </c>
      <c r="O60" s="72">
        <f>IFERROR(O12/$B60,0)</f>
        <v>0</v>
      </c>
      <c r="P60" s="72">
        <f>IFERROR(P12/$B60,0)</f>
        <v>4767367530.1543369</v>
      </c>
      <c r="Q60" s="72">
        <f t="shared" si="79"/>
        <v>4767367530.1543369</v>
      </c>
      <c r="R60" s="58"/>
      <c r="S60" s="58"/>
      <c r="T60" s="58"/>
      <c r="U60" s="73">
        <f>IFERROR(RadSpec!$L$12*R12,".")*$B$60</f>
        <v>0</v>
      </c>
      <c r="V60" s="73">
        <f>IFERROR(RadSpec!$K$12*S12,".")*$B$60</f>
        <v>0</v>
      </c>
      <c r="W60" s="73">
        <f>IFERROR(RadSpec!$J$12*T12,".")*$B$60</f>
        <v>2.0975936796876794E-10</v>
      </c>
      <c r="X60" s="73">
        <f t="shared" si="49"/>
        <v>2.0975936796876794E-10</v>
      </c>
      <c r="Y60" s="72">
        <f t="shared" ref="Y60:AO60" si="92">IFERROR(Y12/$B60,0)</f>
        <v>4767367530.1543369</v>
      </c>
      <c r="Z60" s="72">
        <f t="shared" si="92"/>
        <v>33394595847.484505</v>
      </c>
      <c r="AA60" s="72">
        <f t="shared" si="92"/>
        <v>8313996139.4390898</v>
      </c>
      <c r="AB60" s="72">
        <f t="shared" si="92"/>
        <v>4782184850.9169111</v>
      </c>
      <c r="AC60" s="72">
        <f t="shared" si="92"/>
        <v>34964085240.23407</v>
      </c>
      <c r="AD60" s="61"/>
      <c r="AE60" s="61"/>
      <c r="AF60" s="61"/>
      <c r="AG60" s="61"/>
      <c r="AH60" s="61"/>
      <c r="AI60" s="73">
        <f>IFERROR(RadSpec!$J$12*AD12,".")*$B$60</f>
        <v>2.0975936796876794E-10</v>
      </c>
      <c r="AJ60" s="73">
        <f>IFERROR(RadSpec!$P$12*AE12,".")*$B$60</f>
        <v>2.9944964884949386E-11</v>
      </c>
      <c r="AK60" s="73">
        <f>IFERROR(RadSpec!$Q$12*AF12,".")*$B$60</f>
        <v>1.2027910324089537E-10</v>
      </c>
      <c r="AL60" s="73">
        <f>IFERROR(RadSpec!$R$12*AG12,".")*$B$60</f>
        <v>2.0910944080471191E-10</v>
      </c>
      <c r="AM60" s="73">
        <f>IFERROR(RadSpec!$N$12*AH12,".")*$B$60</f>
        <v>2.8600776857999258E-11</v>
      </c>
      <c r="AN60" s="72">
        <f t="shared" si="92"/>
        <v>0</v>
      </c>
      <c r="AO60" s="72">
        <f t="shared" si="92"/>
        <v>221956.99993594666</v>
      </c>
      <c r="AP60" s="72">
        <f t="shared" si="81"/>
        <v>221956.99993594666</v>
      </c>
      <c r="AQ60" s="61"/>
      <c r="AR60" s="61"/>
      <c r="AS60" s="73">
        <f>IFERROR(RadSpec!$K$12*AQ12,".")*$B$60</f>
        <v>0</v>
      </c>
      <c r="AT60" s="73">
        <f>IFERROR(RadSpec!$M$12*AR12,".")*$B$60</f>
        <v>4.5053771689497715E-6</v>
      </c>
      <c r="AU60" s="73">
        <f t="shared" si="51"/>
        <v>4.5053771689497715E-6</v>
      </c>
    </row>
    <row r="61" spans="1:47" x14ac:dyDescent="0.25">
      <c r="A61" s="71" t="s">
        <v>302</v>
      </c>
      <c r="B61" s="61">
        <v>1</v>
      </c>
      <c r="C61" s="72">
        <f>IFERROR(C18/$B61,0)</f>
        <v>2.7074407239696492</v>
      </c>
      <c r="D61" s="72">
        <f>IFERROR(D18/$B61,0)</f>
        <v>12.579265933377068</v>
      </c>
      <c r="E61" s="72">
        <f>IFERROR(E18/$B61,0)</f>
        <v>825502.27312436677</v>
      </c>
      <c r="F61" s="72">
        <f t="shared" si="56"/>
        <v>2.2279177400484134</v>
      </c>
      <c r="G61" s="61"/>
      <c r="H61" s="61"/>
      <c r="I61" s="61"/>
      <c r="J61" s="73">
        <f>IFERROR(RadSpec!$L$18*G18,".")*$B$61</f>
        <v>0.36935250000000003</v>
      </c>
      <c r="K61" s="73">
        <f>IFERROR(RadSpec!$K$18*H18,".")*$B$61</f>
        <v>7.9495894696578445E-2</v>
      </c>
      <c r="L61" s="73">
        <f>IFERROR(RadSpec!$J$18*I18,".")*$B$61</f>
        <v>1.2113837024520756E-6</v>
      </c>
      <c r="M61" s="73">
        <f t="shared" si="48"/>
        <v>0.44884960608028091</v>
      </c>
      <c r="N61" s="72">
        <f>IFERROR(N18/$B61,0)</f>
        <v>2.7074407239696492</v>
      </c>
      <c r="O61" s="72">
        <f>IFERROR(O18/$B61,0)</f>
        <v>570.79731121419172</v>
      </c>
      <c r="P61" s="72">
        <f>IFERROR(P18/$B61,0)</f>
        <v>825502.27312436677</v>
      </c>
      <c r="Q61" s="72">
        <f t="shared" si="79"/>
        <v>2.6946504553113333</v>
      </c>
      <c r="R61" s="58"/>
      <c r="S61" s="58"/>
      <c r="T61" s="58"/>
      <c r="U61" s="73">
        <f>IFERROR(RadSpec!$L$18*R18,".")*$B$61</f>
        <v>0.36935250000000003</v>
      </c>
      <c r="V61" s="73">
        <f>IFERROR(RadSpec!$K$18*S18,".")*$B$61</f>
        <v>1.7519353724228567E-3</v>
      </c>
      <c r="W61" s="73">
        <f>IFERROR(RadSpec!$J$18*T18,".")*$B$61</f>
        <v>1.2113837024520756E-6</v>
      </c>
      <c r="X61" s="73">
        <f t="shared" si="49"/>
        <v>0.37110564675612534</v>
      </c>
      <c r="Y61" s="72">
        <f t="shared" ref="Y61:AO61" si="93">IFERROR(Y18/$B61,0)</f>
        <v>825502.27312436677</v>
      </c>
      <c r="Z61" s="72">
        <f t="shared" si="93"/>
        <v>8847418.8818361983</v>
      </c>
      <c r="AA61" s="72">
        <f t="shared" si="93"/>
        <v>2062014.6241821994</v>
      </c>
      <c r="AB61" s="72">
        <f t="shared" si="93"/>
        <v>1016767.2735376476</v>
      </c>
      <c r="AC61" s="72">
        <f t="shared" si="93"/>
        <v>13584259.841059549</v>
      </c>
      <c r="AD61" s="61"/>
      <c r="AE61" s="61"/>
      <c r="AF61" s="61"/>
      <c r="AG61" s="61"/>
      <c r="AH61" s="61"/>
      <c r="AI61" s="73">
        <f>IFERROR(RadSpec!$J$18*AD18,".")*$B$61</f>
        <v>1.2113837024520756E-6</v>
      </c>
      <c r="AJ61" s="73">
        <f>IFERROR(RadSpec!$P$18*AE18,".")*$B$61</f>
        <v>1.1302731489892556E-7</v>
      </c>
      <c r="AK61" s="73">
        <f>IFERROR(RadSpec!$Q$18*AF18,".")*$B$61</f>
        <v>4.8496261290901513E-7</v>
      </c>
      <c r="AL61" s="73">
        <f>IFERROR(RadSpec!$R$18*AG18,".")*$B$61</f>
        <v>9.8350923168552739E-7</v>
      </c>
      <c r="AM61" s="73">
        <f>IFERROR(RadSpec!$N$18*AH18,".")*$B$61</f>
        <v>7.3614610711245164E-8</v>
      </c>
      <c r="AN61" s="72">
        <f t="shared" si="93"/>
        <v>1.1550011550011551E-2</v>
      </c>
      <c r="AO61" s="72">
        <f t="shared" si="93"/>
        <v>52.691095445468328</v>
      </c>
      <c r="AP61" s="72">
        <f t="shared" si="81"/>
        <v>1.1547480315276583E-2</v>
      </c>
      <c r="AQ61" s="61"/>
      <c r="AR61" s="61"/>
      <c r="AS61" s="73">
        <f>IFERROR(RadSpec!$K$18*AQ18,".")*$B$61</f>
        <v>86.580000000000013</v>
      </c>
      <c r="AT61" s="73">
        <f>IFERROR(RadSpec!$M$18*AR18,".")*$B$61</f>
        <v>1.8978538812785387E-2</v>
      </c>
      <c r="AU61" s="73">
        <f t="shared" si="51"/>
        <v>86.598978538812801</v>
      </c>
    </row>
    <row r="62" spans="1:47" x14ac:dyDescent="0.25">
      <c r="A62" s="71" t="s">
        <v>303</v>
      </c>
      <c r="B62" s="61">
        <v>1.339E-6</v>
      </c>
      <c r="C62" s="72">
        <f>IFERROR(C27/$B62,0)</f>
        <v>0</v>
      </c>
      <c r="D62" s="72">
        <f>IFERROR(D27/$B62,0)</f>
        <v>0</v>
      </c>
      <c r="E62" s="72">
        <f>IFERROR(E27/$B62,0)</f>
        <v>2795050187.2666297</v>
      </c>
      <c r="F62" s="72">
        <f t="shared" ref="F62" si="94">IFERROR(SUM(C62:E62),0)</f>
        <v>2795050187.2666297</v>
      </c>
      <c r="G62" s="61"/>
      <c r="H62" s="61"/>
      <c r="I62" s="61"/>
      <c r="J62" s="73">
        <f>IFERROR(RadSpec!$L$27*G27,".")*$B$62</f>
        <v>0</v>
      </c>
      <c r="K62" s="73">
        <f>IFERROR(RadSpec!$K$27*H27,".")*$B$62</f>
        <v>0</v>
      </c>
      <c r="L62" s="73">
        <f>IFERROR(RadSpec!$J$27*I27,".")*$B$62</f>
        <v>3.5777532888521485E-10</v>
      </c>
      <c r="M62" s="73">
        <f t="shared" si="48"/>
        <v>3.5777532888521485E-10</v>
      </c>
      <c r="N62" s="72">
        <f>IFERROR(N27/$B62,0)</f>
        <v>0</v>
      </c>
      <c r="O62" s="72">
        <f>IFERROR(O27/$B62,0)</f>
        <v>0</v>
      </c>
      <c r="P62" s="72">
        <f>IFERROR(P27/$B62,0)</f>
        <v>2795050187.2666297</v>
      </c>
      <c r="Q62" s="72">
        <f t="shared" ref="Q62" si="95">IFERROR(SUM(N62:P62),0)</f>
        <v>2795050187.2666297</v>
      </c>
      <c r="R62" s="58"/>
      <c r="S62" s="58"/>
      <c r="T62" s="58"/>
      <c r="U62" s="73">
        <f>IFERROR(RadSpec!$L$27*R27,".")*$B$62</f>
        <v>0</v>
      </c>
      <c r="V62" s="73">
        <f>IFERROR(RadSpec!$K$27*S27,".")*$B$62</f>
        <v>0</v>
      </c>
      <c r="W62" s="73">
        <f>IFERROR(RadSpec!$J$27*T27,".")*$B$62</f>
        <v>3.5777532888521485E-10</v>
      </c>
      <c r="X62" s="73">
        <f t="shared" si="49"/>
        <v>3.5777532888521485E-10</v>
      </c>
      <c r="Y62" s="72">
        <f t="shared" ref="Y62:AO62" si="96">IFERROR(Y27/$B62,0)</f>
        <v>2795050187.2666297</v>
      </c>
      <c r="Z62" s="72">
        <f t="shared" si="96"/>
        <v>7234895753.5598679</v>
      </c>
      <c r="AA62" s="72">
        <f t="shared" si="96"/>
        <v>4102275964.9718394</v>
      </c>
      <c r="AB62" s="72">
        <f t="shared" si="96"/>
        <v>3086863019.5395446</v>
      </c>
      <c r="AC62" s="72">
        <f t="shared" si="96"/>
        <v>676036134.6937561</v>
      </c>
      <c r="AD62" s="61"/>
      <c r="AE62" s="61"/>
      <c r="AF62" s="61"/>
      <c r="AG62" s="61"/>
      <c r="AH62" s="61"/>
      <c r="AI62" s="73">
        <f>IFERROR(RadSpec!$J$27*AD27,".")*$B$62</f>
        <v>3.5777532888521485E-10</v>
      </c>
      <c r="AJ62" s="73">
        <f>IFERROR(RadSpec!$P$27*AE27,".")*$B$62</f>
        <v>1.3821899223744287E-10</v>
      </c>
      <c r="AK62" s="73">
        <f>IFERROR(RadSpec!$Q$27*AF27,".")*$B$62</f>
        <v>2.4376712062735753E-10</v>
      </c>
      <c r="AL62" s="73">
        <f>IFERROR(RadSpec!$R$27*AG27,".")*$B$62</f>
        <v>3.2395347434275395E-10</v>
      </c>
      <c r="AM62" s="73">
        <f>IFERROR(RadSpec!$N$27*AH27,".")*$B$62</f>
        <v>1.4792108715505263E-9</v>
      </c>
      <c r="AN62" s="72">
        <f t="shared" si="96"/>
        <v>0</v>
      </c>
      <c r="AO62" s="72">
        <f t="shared" si="96"/>
        <v>44108.892634326912</v>
      </c>
      <c r="AP62" s="72">
        <f t="shared" si="81"/>
        <v>44108.892634326912</v>
      </c>
      <c r="AQ62" s="61"/>
      <c r="AR62" s="61"/>
      <c r="AS62" s="73">
        <f>IFERROR(RadSpec!$K$27*AQ27,".")*$B$62</f>
        <v>0</v>
      </c>
      <c r="AT62" s="73">
        <f>IFERROR(RadSpec!$M$27*AR27,".")*$B$62</f>
        <v>2.2671165388127852E-5</v>
      </c>
      <c r="AU62" s="73">
        <f t="shared" si="51"/>
        <v>2.2671165388127852E-5</v>
      </c>
    </row>
    <row r="63" spans="1:47" x14ac:dyDescent="0.25">
      <c r="A63" s="67" t="s">
        <v>23</v>
      </c>
      <c r="B63" s="67" t="s">
        <v>274</v>
      </c>
      <c r="C63" s="68">
        <f>1/SUM(1/C66,1/C68,1/C72,1/C73,1/C75)</f>
        <v>1.7173780150594682</v>
      </c>
      <c r="D63" s="68">
        <f>1/SUM(1/D64,1/D65,1/D66,1/D68,1/D72,1/D73,1/D75)</f>
        <v>5.409783821387939</v>
      </c>
      <c r="E63" s="68">
        <f>1/SUM(1/E64,1/E65,1/E66,1/E67,1/E68,1/E69,1/E70,1/E71,1/E72,1/E73,1/E74,1/E75,1/E76)</f>
        <v>4.5676365811399569</v>
      </c>
      <c r="F63" s="69">
        <f>1/SUM(1/F64,1/F65,1/F66,1/F67,1/F68,1/F69,1/F70,1/F71,1/F72,1/F73,1/F74,1/F75,1/F76)</f>
        <v>1.0141320723535949</v>
      </c>
      <c r="G63" s="87"/>
      <c r="H63" s="87"/>
      <c r="I63" s="87"/>
      <c r="J63" s="70">
        <f>SUM(J64:J76)</f>
        <v>0.58228298675721246</v>
      </c>
      <c r="K63" s="70">
        <f>SUM(K64:K76)</f>
        <v>0.18485026999534321</v>
      </c>
      <c r="L63" s="70">
        <f>SUM(L64:L76)</f>
        <v>0.21893160329984643</v>
      </c>
      <c r="M63" s="70">
        <f t="shared" si="48"/>
        <v>0.98606486005240213</v>
      </c>
      <c r="N63" s="68">
        <f>1/SUM(1/N66,1/N68,1/N72,1/N73,1/N75)</f>
        <v>1.7173780150594682</v>
      </c>
      <c r="O63" s="68">
        <f>1/SUM(1/O64,1/O65,1/O66,1/O68,1/O72,1/O73,1/O75)</f>
        <v>245.47458300448588</v>
      </c>
      <c r="P63" s="68">
        <f>1/SUM(1/P64,1/P65,1/P66,1/P67,1/P68,1/P69,1/P70,1/P71,1/P72,1/P73,1/P74,1/P75,1/P76)</f>
        <v>4.5676365811399569</v>
      </c>
      <c r="Q63" s="69">
        <f>1/SUM(1/Q64,1/Q65,1/Q66,1/Q67,1/Q68,1/Q69,1/Q70,1/Q71,1/Q72,1/Q73,1/Q74,1/Q75,1/Q76)</f>
        <v>1.2417912451880742</v>
      </c>
      <c r="R63" s="87"/>
      <c r="S63" s="87"/>
      <c r="T63" s="87"/>
      <c r="U63" s="70">
        <f>SUM(U64:U76)</f>
        <v>0.58228298675721246</v>
      </c>
      <c r="V63" s="70">
        <f>SUM(V64:V76)</f>
        <v>4.0737415163741245E-3</v>
      </c>
      <c r="W63" s="70">
        <f>SUM(W64:W76)</f>
        <v>0.21893160329984643</v>
      </c>
      <c r="X63" s="70">
        <f t="shared" si="49"/>
        <v>0.80528833157343294</v>
      </c>
      <c r="Y63" s="68">
        <f t="shared" ref="Y63:AC63" si="97">1/SUM(1/Y64,1/Y65,1/Y66,1/Y67,1/Y68,1/Y69,1/Y70,1/Y71,1/Y72,1/Y73,1/Y74,1/Y75,1/Y76)</f>
        <v>4.5676365811399569</v>
      </c>
      <c r="Z63" s="68">
        <f t="shared" si="97"/>
        <v>51.747932467328766</v>
      </c>
      <c r="AA63" s="68">
        <f t="shared" si="97"/>
        <v>12.046216950308324</v>
      </c>
      <c r="AB63" s="68">
        <f t="shared" si="97"/>
        <v>5.9034285952772949</v>
      </c>
      <c r="AC63" s="68">
        <f t="shared" si="97"/>
        <v>71.044903678386987</v>
      </c>
      <c r="AD63" s="87"/>
      <c r="AE63" s="87"/>
      <c r="AF63" s="87"/>
      <c r="AG63" s="87"/>
      <c r="AH63" s="87"/>
      <c r="AI63" s="70">
        <f>+SUM(AI64:AI76)</f>
        <v>0.21893160329984643</v>
      </c>
      <c r="AJ63" s="70">
        <f t="shared" ref="AJ63" si="98">+SUM(AJ64:AJ76)</f>
        <v>1.9324443772765071E-2</v>
      </c>
      <c r="AK63" s="70">
        <f t="shared" ref="AK63" si="99">+SUM(AK64:AK76)</f>
        <v>8.3013613661872904E-2</v>
      </c>
      <c r="AL63" s="70">
        <f t="shared" ref="AL63" si="100">+SUM(AL64:AL76)</f>
        <v>0.16939308807766276</v>
      </c>
      <c r="AM63" s="70">
        <f t="shared" ref="AM63" si="101">+SUM(AM64:AM76)</f>
        <v>1.4075604979730816E-2</v>
      </c>
      <c r="AN63" s="68">
        <f>1/SUM(1/AN64,1/AN65,1/AN66,1/AN68,1/AN72,1/AN73,1/AN75)</f>
        <v>4.9671472048545776E-3</v>
      </c>
      <c r="AO63" s="68">
        <f t="shared" ref="AO63:AP63" si="102">1/SUM(1/AO64,1/AO65,1/AO66,1/AO67,1/AO68,1/AO69,1/AO70,1/AO71,1/AO72,1/AO73,1/AO74,1/AO75,1/AO76)</f>
        <v>2.8403308911786548E-4</v>
      </c>
      <c r="AP63" s="69">
        <f t="shared" si="102"/>
        <v>2.6866991527932106E-4</v>
      </c>
      <c r="AQ63" s="87"/>
      <c r="AR63" s="87"/>
      <c r="AS63" s="70">
        <f>SUM(AS64:AS76)</f>
        <v>201.3228033634</v>
      </c>
      <c r="AT63" s="70">
        <f>SUM(AT64:AT76)</f>
        <v>3520.7165584324898</v>
      </c>
      <c r="AU63" s="70">
        <f t="shared" si="51"/>
        <v>3722.0393617958898</v>
      </c>
    </row>
    <row r="64" spans="1:47" x14ac:dyDescent="0.25">
      <c r="A64" s="71" t="s">
        <v>291</v>
      </c>
      <c r="B64" s="61">
        <v>1</v>
      </c>
      <c r="C64" s="72">
        <f>IFERROR(C25/$B50,0)</f>
        <v>0</v>
      </c>
      <c r="D64" s="72">
        <f>IFERROR(D25/$B50,0)</f>
        <v>33255.354030894254</v>
      </c>
      <c r="E64" s="72">
        <f>IFERROR(E25/$B50,0)</f>
        <v>23659.939200143781</v>
      </c>
      <c r="F64" s="72">
        <f t="shared" ref="F64:F76" si="103">IF(AND(C64&lt;&gt;0,D64&lt;&gt;0,E64&lt;&gt;0),1/((1/C64)+(1/D64)+(1/E64)),IF(AND(C64&lt;&gt;0,D64&lt;&gt;0,E64=0), 1/((1/C64)+(1/D64)),IF(AND(C64&lt;&gt;0,D64=0,E64&lt;&gt;0),1/((1/C64)+(1/E64)),IF(AND(C64=0,D64&lt;&gt;0,E64&lt;&gt;0),1/((1/D64)+(1/E64)),IF(AND(C64&lt;&gt;0,D64=0,E64=0),1/((1/C64)),IF(AND(C64=0,D64&lt;&gt;0,E64=0),1/((1/D64)),IF(AND(C64=0,D64=0,E64&lt;&gt;0),1/((1/E64)),IF(AND(C64=0,D64=0,E64=0),0))))))))</f>
        <v>13824.397798606657</v>
      </c>
      <c r="G64" s="61"/>
      <c r="H64" s="61"/>
      <c r="I64" s="61"/>
      <c r="J64" s="73">
        <f>IFERROR(RadSpec!$L$25*G25,".")*$B$64</f>
        <v>0</v>
      </c>
      <c r="K64" s="73">
        <f>IFERROR(RadSpec!$K$25*H25,".")*$B$64</f>
        <v>3.0070345938010441E-5</v>
      </c>
      <c r="L64" s="73">
        <f>IFERROR(RadSpec!$J$25*I25,".")*$B$64</f>
        <v>4.2265535491905364E-5</v>
      </c>
      <c r="M64" s="73">
        <f t="shared" si="48"/>
        <v>7.2335881429915809E-5</v>
      </c>
      <c r="N64" s="72">
        <f>IFERROR(N25/$B50,0)</f>
        <v>0</v>
      </c>
      <c r="O64" s="72">
        <f>IFERROR(O25/$B50,0)</f>
        <v>1508996.372669457</v>
      </c>
      <c r="P64" s="72">
        <f>IFERROR(P25/$B50,0)</f>
        <v>23659.939200143781</v>
      </c>
      <c r="Q64" s="72">
        <f t="shared" ref="Q64:Q76" si="104">IF(AND(N64&lt;&gt;0,O64&lt;&gt;0,P64&lt;&gt;0),1/((1/N64)+(1/O64)+(1/P64)),IF(AND(N64&lt;&gt;0,O64&lt;&gt;0,P64=0), 1/((1/N64)+(1/O64)),IF(AND(N64&lt;&gt;0,O64=0,P64&lt;&gt;0),1/((1/N64)+(1/P64)),IF(AND(N64=0,O64&lt;&gt;0,P64&lt;&gt;0),1/((1/O64)+(1/P64)),IF(AND(N64&lt;&gt;0,O64=0,P64=0),1/((1/N64)),IF(AND(N64=0,O64&lt;&gt;0,P64=0),1/((1/O64)),IF(AND(N64=0,O64=0,P64&lt;&gt;0),1/((1/P64)),IF(AND(N64=0,O64=0,P64=0),0))))))))</f>
        <v>23294.695721472661</v>
      </c>
      <c r="R64" s="58"/>
      <c r="S64" s="58"/>
      <c r="T64" s="58"/>
      <c r="U64" s="73">
        <f>IFERROR(RadSpec!$L$25*R25,".")*$B$64</f>
        <v>0</v>
      </c>
      <c r="V64" s="73">
        <f>IFERROR(RadSpec!$K$25*S25,".")*$B$64</f>
        <v>6.6269211650321731E-7</v>
      </c>
      <c r="W64" s="73">
        <f>IFERROR(RadSpec!$J$25*T25,".")*$B$64</f>
        <v>4.2265535491905364E-5</v>
      </c>
      <c r="X64" s="73">
        <f t="shared" si="49"/>
        <v>4.2928227608408581E-5</v>
      </c>
      <c r="Y64" s="72">
        <f t="shared" ref="Y64:AO64" si="105">IFERROR(Y25/$B50,0)</f>
        <v>23659.939200143781</v>
      </c>
      <c r="Z64" s="72">
        <f t="shared" si="105"/>
        <v>209376.82762470943</v>
      </c>
      <c r="AA64" s="72">
        <f t="shared" si="105"/>
        <v>50033.847516870737</v>
      </c>
      <c r="AB64" s="72">
        <f t="shared" si="105"/>
        <v>26175.74113407555</v>
      </c>
      <c r="AC64" s="72">
        <f t="shared" si="105"/>
        <v>320884.2860185334</v>
      </c>
      <c r="AD64" s="61"/>
      <c r="AE64" s="61"/>
      <c r="AF64" s="61"/>
      <c r="AG64" s="61"/>
      <c r="AH64" s="61"/>
      <c r="AI64" s="73">
        <f>IFERROR(RadSpec!$J$25*AD25,".")*$B$64</f>
        <v>4.2265535491905364E-5</v>
      </c>
      <c r="AJ64" s="73">
        <f>IFERROR(RadSpec!$P$25*AE25,".")*$B$64</f>
        <v>4.7760777128232012E-6</v>
      </c>
      <c r="AK64" s="73">
        <f>IFERROR(RadSpec!$Q$25*AF25,".")*$B$64</f>
        <v>1.9986470152286678E-5</v>
      </c>
      <c r="AL64" s="73">
        <f>IFERROR(RadSpec!$R$25*AG25,".")*$B$64</f>
        <v>3.8203311794606694E-5</v>
      </c>
      <c r="AM64" s="73">
        <f>IFERROR(RadSpec!$N$25*AH25,".")*$B$64</f>
        <v>3.116388192166701E-6</v>
      </c>
      <c r="AN64" s="72">
        <f t="shared" si="105"/>
        <v>30.534351145038173</v>
      </c>
      <c r="AO64" s="72">
        <f t="shared" si="105"/>
        <v>1.3553489868921043</v>
      </c>
      <c r="AP64" s="72">
        <f t="shared" ref="AP64:AP76" si="106">IFERROR(IF(AND(AN64&lt;&gt;0,AO64&lt;&gt;0),1/((1/AN64)+(1/AO64)),IF(AND(AN64&lt;&gt;0,AO64=0),1/((1/AN64)),IF(AND(AN64=0,AO64&lt;&gt;0),1/((1/AO64)),IF(AND(AN64=0,AO64=0),0)))),0)</f>
        <v>1.2977450938272665</v>
      </c>
      <c r="AQ64" s="61"/>
      <c r="AR64" s="61"/>
      <c r="AS64" s="73">
        <f>IFERROR(RadSpec!$K$25*AQ25,".")*$B$64</f>
        <v>3.2750000000000001E-2</v>
      </c>
      <c r="AT64" s="73">
        <f>IFERROR(RadSpec!$M$25*AR25,".")*$B$64</f>
        <v>0.73781735159817352</v>
      </c>
      <c r="AU64" s="73">
        <f t="shared" si="51"/>
        <v>0.77056735159817347</v>
      </c>
    </row>
    <row r="65" spans="1:47" x14ac:dyDescent="0.25">
      <c r="A65" s="71" t="s">
        <v>292</v>
      </c>
      <c r="B65" s="61">
        <v>1</v>
      </c>
      <c r="C65" s="72">
        <f>IFERROR(C21/$B51,0)</f>
        <v>0</v>
      </c>
      <c r="D65" s="72">
        <f>IFERROR(D21/$B51,0)</f>
        <v>28585.638963563957</v>
      </c>
      <c r="E65" s="72">
        <f>IFERROR(E21/$B51,0)</f>
        <v>527385008.39481348</v>
      </c>
      <c r="F65" s="72">
        <f t="shared" si="103"/>
        <v>28584.089631570623</v>
      </c>
      <c r="G65" s="61"/>
      <c r="H65" s="61"/>
      <c r="I65" s="61"/>
      <c r="J65" s="73">
        <f>IFERROR(RadSpec!$L$21*G21,".")*$B$65</f>
        <v>0</v>
      </c>
      <c r="K65" s="73">
        <f>IFERROR(RadSpec!$K$21*H21,".")*$B$65</f>
        <v>3.4982600923303751E-5</v>
      </c>
      <c r="L65" s="73">
        <f>IFERROR(RadSpec!$J$21*I21,".")*$B$65</f>
        <v>1.8961479452054793E-9</v>
      </c>
      <c r="M65" s="73">
        <f t="shared" si="48"/>
        <v>3.4984497071248958E-5</v>
      </c>
      <c r="N65" s="72">
        <f>IFERROR(N21/$B51,0)</f>
        <v>0</v>
      </c>
      <c r="O65" s="72">
        <f>IFERROR(O21/$B51,0)</f>
        <v>1297103.18123162</v>
      </c>
      <c r="P65" s="72">
        <f>IFERROR(P21/$B51,0)</f>
        <v>527385008.39481348</v>
      </c>
      <c r="Q65" s="72">
        <f t="shared" si="104"/>
        <v>1293920.7836699821</v>
      </c>
      <c r="R65" s="58"/>
      <c r="S65" s="58"/>
      <c r="T65" s="58"/>
      <c r="U65" s="73">
        <f>IFERROR(RadSpec!$L$21*R21,".")*$B$65</f>
        <v>0</v>
      </c>
      <c r="V65" s="73">
        <f>IFERROR(RadSpec!$K$21*S21,".")*$B$65</f>
        <v>7.7094869126023141E-7</v>
      </c>
      <c r="W65" s="73">
        <f>IFERROR(RadSpec!$J$21*T21,".")*$B$65</f>
        <v>1.8961479452054793E-9</v>
      </c>
      <c r="X65" s="73">
        <f t="shared" si="49"/>
        <v>7.7284483920543689E-7</v>
      </c>
      <c r="Y65" s="72">
        <f t="shared" ref="Y65:AO65" si="107">IFERROR(Y21/$B51,0)</f>
        <v>527385008.39481348</v>
      </c>
      <c r="Z65" s="72">
        <f t="shared" si="107"/>
        <v>1247740393.4245107</v>
      </c>
      <c r="AA65" s="72">
        <f t="shared" si="107"/>
        <v>600295378.21898115</v>
      </c>
      <c r="AB65" s="72">
        <f t="shared" si="107"/>
        <v>527385008.39481348</v>
      </c>
      <c r="AC65" s="72">
        <f t="shared" si="107"/>
        <v>626030431.08198214</v>
      </c>
      <c r="AD65" s="61"/>
      <c r="AE65" s="61"/>
      <c r="AF65" s="61"/>
      <c r="AG65" s="61"/>
      <c r="AH65" s="61"/>
      <c r="AI65" s="73">
        <f>IFERROR(RadSpec!$J$21*AD21,".")*$B$65</f>
        <v>1.8961479452054793E-9</v>
      </c>
      <c r="AJ65" s="73">
        <f>IFERROR(RadSpec!$P$21*AE21,".")*$B$65</f>
        <v>8.9049863013698615E-10</v>
      </c>
      <c r="AK65" s="73">
        <f>IFERROR(RadSpec!$Q$21*AF21,".")*$B$65</f>
        <v>1.6658465753424655E-9</v>
      </c>
      <c r="AL65" s="73">
        <f>IFERROR(RadSpec!$R$21*AG21,".")*$B$65</f>
        <v>1.8961479452054793E-9</v>
      </c>
      <c r="AM65" s="73">
        <f>IFERROR(RadSpec!$N$21*AH21,".")*$B$65</f>
        <v>1.5973664383561645E-9</v>
      </c>
      <c r="AN65" s="72">
        <f t="shared" si="107"/>
        <v>26.246719160104991</v>
      </c>
      <c r="AO65" s="72">
        <f t="shared" si="107"/>
        <v>8949.4417836768716</v>
      </c>
      <c r="AP65" s="72">
        <f t="shared" si="106"/>
        <v>26.169968472238352</v>
      </c>
      <c r="AQ65" s="61"/>
      <c r="AR65" s="61"/>
      <c r="AS65" s="73">
        <f>IFERROR(RadSpec!$K$21*AQ21,".")*$B$65</f>
        <v>3.8100000000000002E-2</v>
      </c>
      <c r="AT65" s="73">
        <f>IFERROR(RadSpec!$M$21*AR21,".")*$B$65</f>
        <v>1.1173881278538813E-4</v>
      </c>
      <c r="AU65" s="73">
        <f t="shared" si="51"/>
        <v>3.821173881278539E-2</v>
      </c>
    </row>
    <row r="66" spans="1:47" x14ac:dyDescent="0.25">
      <c r="A66" s="71" t="s">
        <v>293</v>
      </c>
      <c r="B66" s="61">
        <v>0.99980000000000002</v>
      </c>
      <c r="C66" s="72">
        <f>IFERROR(C17/$B52,0)</f>
        <v>23573.083508811666</v>
      </c>
      <c r="D66" s="72">
        <f>IFERROR(D17/$B52,0)</f>
        <v>4675.2391015189587</v>
      </c>
      <c r="E66" s="72">
        <f>IFERROR(E17/$B52,0)</f>
        <v>42.883431429433443</v>
      </c>
      <c r="F66" s="72">
        <f t="shared" si="103"/>
        <v>42.417197427347091</v>
      </c>
      <c r="G66" s="61"/>
      <c r="H66" s="61"/>
      <c r="I66" s="61"/>
      <c r="J66" s="73">
        <f>IFERROR(RadSpec!$L$17*G17,".")*$B$66</f>
        <v>4.2421264050000004E-5</v>
      </c>
      <c r="K66" s="73">
        <f>IFERROR(RadSpec!$K$17*H17,".")*$B$66</f>
        <v>2.1389280383009838E-4</v>
      </c>
      <c r="L66" s="73">
        <f>IFERROR(RadSpec!$J$17*I17,".")*$B$66</f>
        <v>2.3319029440205679E-2</v>
      </c>
      <c r="M66" s="73">
        <f t="shared" si="48"/>
        <v>2.3575343508085777E-2</v>
      </c>
      <c r="N66" s="72">
        <f>IFERROR(N17/$B52,0)</f>
        <v>23573.083508811666</v>
      </c>
      <c r="O66" s="72">
        <f>IFERROR(O17/$B52,0)</f>
        <v>212143.85025041367</v>
      </c>
      <c r="P66" s="72">
        <f>IFERROR(P17/$B52,0)</f>
        <v>42.883431429433443</v>
      </c>
      <c r="Q66" s="72">
        <f t="shared" si="104"/>
        <v>42.796925467186568</v>
      </c>
      <c r="R66" s="58"/>
      <c r="S66" s="58"/>
      <c r="T66" s="58"/>
      <c r="U66" s="73">
        <f>IFERROR(RadSpec!$L$17*R17,".")*$B$66</f>
        <v>4.2421264050000004E-5</v>
      </c>
      <c r="V66" s="73">
        <f>IFERROR(RadSpec!$K$17*S17,".")*$B$66</f>
        <v>4.7137826471029178E-6</v>
      </c>
      <c r="W66" s="73">
        <f>IFERROR(RadSpec!$J$17*T17,".")*$B$66</f>
        <v>2.3319029440205679E-2</v>
      </c>
      <c r="X66" s="73">
        <f t="shared" si="49"/>
        <v>2.336616448690278E-2</v>
      </c>
      <c r="Y66" s="72">
        <f t="shared" ref="Y66:AO66" si="108">IFERROR(Y17/$B52,0)</f>
        <v>42.883431429433443</v>
      </c>
      <c r="Z66" s="72">
        <f t="shared" si="108"/>
        <v>308.3932111648744</v>
      </c>
      <c r="AA66" s="72">
        <f t="shared" si="108"/>
        <v>76.30812104040767</v>
      </c>
      <c r="AB66" s="72">
        <f t="shared" si="108"/>
        <v>44.372161246497413</v>
      </c>
      <c r="AC66" s="72">
        <f t="shared" si="108"/>
        <v>376.04285000670444</v>
      </c>
      <c r="AD66" s="61"/>
      <c r="AE66" s="61"/>
      <c r="AF66" s="61"/>
      <c r="AG66" s="61"/>
      <c r="AH66" s="61"/>
      <c r="AI66" s="73">
        <f>IFERROR(RadSpec!$J$17*AD17,".")*$B$66</f>
        <v>2.3319029440205679E-2</v>
      </c>
      <c r="AJ66" s="73">
        <f>IFERROR(RadSpec!$P$17*AE17,".")*$B$66</f>
        <v>3.242613532972281E-3</v>
      </c>
      <c r="AK66" s="73">
        <f>IFERROR(RadSpec!$Q$17*AF17,".")*$B$66</f>
        <v>1.3104765080907535E-2</v>
      </c>
      <c r="AL66" s="73">
        <f>IFERROR(RadSpec!$R$17*AG17,".")*$B$66</f>
        <v>2.2536652980339928E-2</v>
      </c>
      <c r="AM66" s="73">
        <f>IFERROR(RadSpec!$N$17*AH17,".")*$B$66</f>
        <v>2.6592714101123607E-3</v>
      </c>
      <c r="AN66" s="72">
        <f t="shared" si="108"/>
        <v>4.2927040343691063</v>
      </c>
      <c r="AO66" s="72">
        <f t="shared" si="108"/>
        <v>2.1128133260195649E-3</v>
      </c>
      <c r="AP66" s="72">
        <f t="shared" si="106"/>
        <v>2.1117739382391521E-3</v>
      </c>
      <c r="AQ66" s="61"/>
      <c r="AR66" s="61"/>
      <c r="AS66" s="73">
        <f>IFERROR(RadSpec!$K$17*AQ17,".")*$B$66</f>
        <v>0.2329534</v>
      </c>
      <c r="AT66" s="73">
        <f>IFERROR(RadSpec!$M$17*AR17,".")*$B$66</f>
        <v>473.30258082191779</v>
      </c>
      <c r="AU66" s="73">
        <f t="shared" si="51"/>
        <v>473.53553422191777</v>
      </c>
    </row>
    <row r="67" spans="1:47" x14ac:dyDescent="0.25">
      <c r="A67" s="71" t="s">
        <v>294</v>
      </c>
      <c r="B67" s="61">
        <v>2.0000000000000001E-4</v>
      </c>
      <c r="C67" s="72">
        <f>IFERROR(C5/$B53,0)</f>
        <v>0</v>
      </c>
      <c r="D67" s="72">
        <f>IFERROR(D5/$B53,0)</f>
        <v>0</v>
      </c>
      <c r="E67" s="72">
        <f>IFERROR(E5/$B53,0)</f>
        <v>437127842.52858698</v>
      </c>
      <c r="F67" s="72">
        <f t="shared" si="103"/>
        <v>437127842.52858692</v>
      </c>
      <c r="G67" s="61"/>
      <c r="H67" s="61"/>
      <c r="I67" s="61"/>
      <c r="J67" s="73">
        <f>IFERROR(RadSpec!$L$5*G5,".")*$B$67</f>
        <v>0</v>
      </c>
      <c r="K67" s="73">
        <f>IFERROR(RadSpec!$K$5*H5,".")*$B$67</f>
        <v>0</v>
      </c>
      <c r="L67" s="73">
        <f>IFERROR(RadSpec!$J$5*I5,".")*$B$67</f>
        <v>2.2876602739726028E-9</v>
      </c>
      <c r="M67" s="73">
        <f t="shared" si="48"/>
        <v>2.2876602739726028E-9</v>
      </c>
      <c r="N67" s="72">
        <f>IFERROR(N5/$B53,0)</f>
        <v>0</v>
      </c>
      <c r="O67" s="72">
        <f>IFERROR(O5/$B53,0)</f>
        <v>0</v>
      </c>
      <c r="P67" s="72">
        <f>IFERROR(P5/$B53,0)</f>
        <v>437127842.52858698</v>
      </c>
      <c r="Q67" s="72">
        <f t="shared" si="104"/>
        <v>437127842.52858692</v>
      </c>
      <c r="R67" s="58"/>
      <c r="S67" s="58"/>
      <c r="T67" s="58"/>
      <c r="U67" s="73">
        <f>IFERROR(RadSpec!$L$5*R5,".")*$B$67</f>
        <v>0</v>
      </c>
      <c r="V67" s="73">
        <f>IFERROR(RadSpec!$K$5*S5,".")*$B$67</f>
        <v>0</v>
      </c>
      <c r="W67" s="73">
        <f>IFERROR(RadSpec!$J$5*T5,".")*$B$67</f>
        <v>2.2876602739726028E-9</v>
      </c>
      <c r="X67" s="73">
        <f t="shared" si="49"/>
        <v>2.2876602739726028E-9</v>
      </c>
      <c r="Y67" s="72">
        <f t="shared" ref="Y67:AO67" si="109">IFERROR(Y5/$B53,0)</f>
        <v>437127842.52858698</v>
      </c>
      <c r="Z67" s="72">
        <f t="shared" si="109"/>
        <v>856437193.11978233</v>
      </c>
      <c r="AA67" s="72">
        <f t="shared" si="109"/>
        <v>549637540.39459455</v>
      </c>
      <c r="AB67" s="72">
        <f t="shared" si="109"/>
        <v>455468870.88642979</v>
      </c>
      <c r="AC67" s="72">
        <f t="shared" si="109"/>
        <v>166524094.66780725</v>
      </c>
      <c r="AD67" s="61"/>
      <c r="AE67" s="61"/>
      <c r="AF67" s="61"/>
      <c r="AG67" s="61"/>
      <c r="AH67" s="61"/>
      <c r="AI67" s="73">
        <f>IFERROR(RadSpec!$J$5*AD5,".")*$B$67</f>
        <v>2.2876602739726028E-9</v>
      </c>
      <c r="AJ67" s="73">
        <f>IFERROR(RadSpec!$P$5*AE5,".")*$B$67</f>
        <v>1.2973643835616439E-9</v>
      </c>
      <c r="AK67" s="73">
        <f>IFERROR(RadSpec!$Q$5*AF5,".")*$B$67</f>
        <v>1.819380821917808E-9</v>
      </c>
      <c r="AL67" s="73">
        <f>IFERROR(RadSpec!$R$5*AG5,".")*$B$67</f>
        <v>2.1955397260273972E-9</v>
      </c>
      <c r="AM67" s="73">
        <f>IFERROR(RadSpec!$N$5*AH5,".")*$B$67</f>
        <v>6.0051369863013693E-9</v>
      </c>
      <c r="AN67" s="72">
        <f t="shared" si="109"/>
        <v>0</v>
      </c>
      <c r="AO67" s="72">
        <f t="shared" si="109"/>
        <v>119630.2932307827</v>
      </c>
      <c r="AP67" s="72">
        <f t="shared" si="106"/>
        <v>119630.2932307827</v>
      </c>
      <c r="AQ67" s="61"/>
      <c r="AR67" s="61"/>
      <c r="AS67" s="73">
        <f>IFERROR(RadSpec!$K$5*AQ5,".")*$B$67</f>
        <v>0</v>
      </c>
      <c r="AT67" s="73">
        <f>IFERROR(RadSpec!$M$5*AR5,".")*$B$67</f>
        <v>8.3590867579908679E-6</v>
      </c>
      <c r="AU67" s="73">
        <f t="shared" si="51"/>
        <v>8.3590867579908679E-6</v>
      </c>
    </row>
    <row r="68" spans="1:47" x14ac:dyDescent="0.25">
      <c r="A68" s="71" t="s">
        <v>295</v>
      </c>
      <c r="B68" s="61">
        <v>0.99999979999999999</v>
      </c>
      <c r="C68" s="72">
        <f>IFERROR(C9/$B54,0)</f>
        <v>29250.035100036272</v>
      </c>
      <c r="D68" s="72">
        <f>IFERROR(D9/$B54,0)</f>
        <v>5951.4374990950755</v>
      </c>
      <c r="E68" s="72">
        <f>IFERROR(E9/$B54,0)</f>
        <v>5.119582904182109</v>
      </c>
      <c r="F68" s="72">
        <f t="shared" si="103"/>
        <v>5.11428831399017</v>
      </c>
      <c r="G68" s="61"/>
      <c r="H68" s="61"/>
      <c r="I68" s="61"/>
      <c r="J68" s="73">
        <f>IFERROR(RadSpec!$L$9*G9,".")*$B$68</f>
        <v>3.41879931624E-5</v>
      </c>
      <c r="K68" s="73">
        <f>IFERROR(RadSpec!$K$9*H9,".")*$B$68</f>
        <v>1.680266322467557E-4</v>
      </c>
      <c r="L68" s="73">
        <f>IFERROR(RadSpec!$J$9*I9,".")*$B$68</f>
        <v>0.19532841223903516</v>
      </c>
      <c r="M68" s="73">
        <f t="shared" si="48"/>
        <v>0.19553062686444431</v>
      </c>
      <c r="N68" s="72">
        <f>IFERROR(N9/$B54,0)</f>
        <v>29250.035100036272</v>
      </c>
      <c r="O68" s="72">
        <f>IFERROR(O9/$B54,0)</f>
        <v>270052.68354564445</v>
      </c>
      <c r="P68" s="72">
        <f>IFERROR(P9/$B54,0)</f>
        <v>5.119582904182109</v>
      </c>
      <c r="Q68" s="72">
        <f t="shared" si="104"/>
        <v>5.1185899694682666</v>
      </c>
      <c r="R68" s="58"/>
      <c r="S68" s="58"/>
      <c r="T68" s="58"/>
      <c r="U68" s="73">
        <f>IFERROR(RadSpec!$L$9*R9,".")*$B$68</f>
        <v>3.41879931624E-5</v>
      </c>
      <c r="V68" s="73">
        <f>IFERROR(RadSpec!$K$9*S9,".")*$B$68</f>
        <v>3.7029811623070931E-6</v>
      </c>
      <c r="W68" s="73">
        <f>IFERROR(RadSpec!$J$9*T9,".")*$B$68</f>
        <v>0.19532841223903516</v>
      </c>
      <c r="X68" s="73">
        <f t="shared" si="49"/>
        <v>0.19536630321335988</v>
      </c>
      <c r="Y68" s="72">
        <f t="shared" ref="Y68:AO68" si="110">IFERROR(Y9/$B54,0)</f>
        <v>5.119582904182109</v>
      </c>
      <c r="Z68" s="72">
        <f t="shared" si="110"/>
        <v>62.547043563356979</v>
      </c>
      <c r="AA68" s="72">
        <f t="shared" si="110"/>
        <v>14.34364029674194</v>
      </c>
      <c r="AB68" s="72">
        <f t="shared" si="110"/>
        <v>6.8221817804308964</v>
      </c>
      <c r="AC68" s="72">
        <f t="shared" si="110"/>
        <v>91.100671937585787</v>
      </c>
      <c r="AD68" s="61"/>
      <c r="AE68" s="61"/>
      <c r="AF68" s="61"/>
      <c r="AG68" s="61"/>
      <c r="AH68" s="61"/>
      <c r="AI68" s="73">
        <f>IFERROR(RadSpec!$J$9*AD9,".")*$B$68</f>
        <v>0.19532841223903516</v>
      </c>
      <c r="AJ68" s="73">
        <f>IFERROR(RadSpec!$P$9*AE9,".")*$B$68</f>
        <v>1.5987965905807373E-2</v>
      </c>
      <c r="AK68" s="73">
        <f>IFERROR(RadSpec!$Q$9*AF9,".")*$B$68</f>
        <v>6.9717308808081524E-2</v>
      </c>
      <c r="AL68" s="73">
        <f>IFERROR(RadSpec!$R$9*AG9,".")*$B$68</f>
        <v>0.14658067348314469</v>
      </c>
      <c r="AM68" s="73">
        <f>IFERROR(RadSpec!$N$9*AH9,".")*$B$68</f>
        <v>1.0976867444897802E-2</v>
      </c>
      <c r="AN68" s="72">
        <f t="shared" si="110"/>
        <v>5.4644819672133336</v>
      </c>
      <c r="AO68" s="72">
        <f t="shared" si="110"/>
        <v>3.2978259019327482E-4</v>
      </c>
      <c r="AP68" s="72">
        <f t="shared" si="106"/>
        <v>3.2976268894840602E-4</v>
      </c>
      <c r="AQ68" s="61"/>
      <c r="AR68" s="61"/>
      <c r="AS68" s="73">
        <f>IFERROR(RadSpec!$K$9*AQ9,".")*$B$68</f>
        <v>0.18299996339999999</v>
      </c>
      <c r="AT68" s="73">
        <f>IFERROR(RadSpec!$M$9*AR9,".")*$B$68</f>
        <v>3032.3007634027394</v>
      </c>
      <c r="AU68" s="73">
        <f t="shared" si="51"/>
        <v>3032.4837633661396</v>
      </c>
    </row>
    <row r="69" spans="1:47" x14ac:dyDescent="0.25">
      <c r="A69" s="71" t="s">
        <v>296</v>
      </c>
      <c r="B69" s="61">
        <v>1.9999999999999999E-7</v>
      </c>
      <c r="C69" s="72">
        <f>IFERROR(C24/$B55,0)</f>
        <v>0</v>
      </c>
      <c r="D69" s="72">
        <f>IFERROR(D24/$B55,0)</f>
        <v>0</v>
      </c>
      <c r="E69" s="72">
        <f>IFERROR(E24/$B55,0)</f>
        <v>59767447136.431717</v>
      </c>
      <c r="F69" s="72">
        <f t="shared" si="103"/>
        <v>59767447136.431717</v>
      </c>
      <c r="G69" s="61"/>
      <c r="H69" s="61"/>
      <c r="I69" s="61"/>
      <c r="J69" s="73">
        <f>IFERROR(RadSpec!$L$24*G24,".")*$B$69</f>
        <v>0</v>
      </c>
      <c r="K69" s="73">
        <f>IFERROR(RadSpec!$K$24*H24,".")*$B$69</f>
        <v>0</v>
      </c>
      <c r="L69" s="73">
        <f>IFERROR(RadSpec!$J$24*I24,".")*$B$69</f>
        <v>1.6731516032754261E-11</v>
      </c>
      <c r="M69" s="73">
        <f t="shared" si="48"/>
        <v>1.6731516032754261E-11</v>
      </c>
      <c r="N69" s="72">
        <f>IFERROR(N24/$B55,0)</f>
        <v>0</v>
      </c>
      <c r="O69" s="72">
        <f>IFERROR(O24/$B55,0)</f>
        <v>0</v>
      </c>
      <c r="P69" s="72">
        <f>IFERROR(P24/$B55,0)</f>
        <v>59767447136.431717</v>
      </c>
      <c r="Q69" s="72">
        <f t="shared" si="104"/>
        <v>59767447136.431717</v>
      </c>
      <c r="R69" s="58"/>
      <c r="S69" s="58"/>
      <c r="T69" s="58"/>
      <c r="U69" s="73">
        <f>IFERROR(RadSpec!$L$24*R24,".")*$B$69</f>
        <v>0</v>
      </c>
      <c r="V69" s="73">
        <f>IFERROR(RadSpec!$K$24*S24,".")*$B$69</f>
        <v>0</v>
      </c>
      <c r="W69" s="73">
        <f>IFERROR(RadSpec!$J$24*T24,".")*$B$69</f>
        <v>1.6731516032754261E-11</v>
      </c>
      <c r="X69" s="73">
        <f t="shared" si="49"/>
        <v>1.6731516032754261E-11</v>
      </c>
      <c r="Y69" s="72">
        <f t="shared" ref="Y69:AO69" si="111">IFERROR(Y24/$B55,0)</f>
        <v>59767447136.431717</v>
      </c>
      <c r="Z69" s="72">
        <f t="shared" si="111"/>
        <v>547975098939.50024</v>
      </c>
      <c r="AA69" s="72">
        <f t="shared" si="111"/>
        <v>131755670704.13174</v>
      </c>
      <c r="AB69" s="72">
        <f t="shared" si="111"/>
        <v>65679376675.723839</v>
      </c>
      <c r="AC69" s="72">
        <f t="shared" si="111"/>
        <v>823157824554.19519</v>
      </c>
      <c r="AD69" s="61"/>
      <c r="AE69" s="61"/>
      <c r="AF69" s="61"/>
      <c r="AG69" s="61"/>
      <c r="AH69" s="61"/>
      <c r="AI69" s="73">
        <f>IFERROR(RadSpec!$J$24*AD24,".")*$B$69</f>
        <v>1.6731516032754261E-11</v>
      </c>
      <c r="AJ69" s="73">
        <f>IFERROR(RadSpec!$P$24*AE24,".")*$B$69</f>
        <v>1.8249004415260959E-12</v>
      </c>
      <c r="AK69" s="73">
        <f>IFERROR(RadSpec!$Q$24*AF24,".")*$B$69</f>
        <v>7.5898061514603253E-12</v>
      </c>
      <c r="AL69" s="73">
        <f>IFERROR(RadSpec!$R$24*AG24,".")*$B$69</f>
        <v>1.5225479452054793E-11</v>
      </c>
      <c r="AM69" s="73">
        <f>IFERROR(RadSpec!$N$24*AH24,".")*$B$69</f>
        <v>1.2148338631678306E-12</v>
      </c>
      <c r="AN69" s="72">
        <f t="shared" si="111"/>
        <v>0</v>
      </c>
      <c r="AO69" s="72">
        <f t="shared" si="111"/>
        <v>3448167.2754755006</v>
      </c>
      <c r="AP69" s="72">
        <f t="shared" si="106"/>
        <v>3448167.2754755002</v>
      </c>
      <c r="AQ69" s="61"/>
      <c r="AR69" s="61"/>
      <c r="AS69" s="73">
        <f>IFERROR(RadSpec!$K$24*AQ24,".")*$B$69</f>
        <v>0</v>
      </c>
      <c r="AT69" s="73">
        <f>IFERROR(RadSpec!$M$24*AR24,".")*$B$69</f>
        <v>2.9000913242009135E-7</v>
      </c>
      <c r="AU69" s="73">
        <f t="shared" si="51"/>
        <v>2.9000913242009135E-7</v>
      </c>
    </row>
    <row r="70" spans="1:47" x14ac:dyDescent="0.25">
      <c r="A70" s="71" t="s">
        <v>297</v>
      </c>
      <c r="B70" s="61">
        <v>0.99979000004200003</v>
      </c>
      <c r="C70" s="72">
        <f>IFERROR(C20/$B56,0)</f>
        <v>0</v>
      </c>
      <c r="D70" s="72">
        <f>IFERROR(D20/$B56,0)</f>
        <v>0</v>
      </c>
      <c r="E70" s="72">
        <f>IFERROR(E20/$B56,0)</f>
        <v>97271.512441484781</v>
      </c>
      <c r="F70" s="72">
        <f t="shared" si="103"/>
        <v>97271.512441484781</v>
      </c>
      <c r="G70" s="61"/>
      <c r="H70" s="61"/>
      <c r="I70" s="61"/>
      <c r="J70" s="73">
        <f>IFERROR(RadSpec!$L$20*G20,".")*$B$70</f>
        <v>0</v>
      </c>
      <c r="K70" s="73">
        <f>IFERROR(RadSpec!$K$20*H20,".")*$B$70</f>
        <v>0</v>
      </c>
      <c r="L70" s="73">
        <f>IFERROR(RadSpec!$J$20*I20,".")*$B$70</f>
        <v>1.0280502224138501E-5</v>
      </c>
      <c r="M70" s="73">
        <f t="shared" si="48"/>
        <v>1.0280502224138501E-5</v>
      </c>
      <c r="N70" s="72">
        <f>IFERROR(N20/$B56,0)</f>
        <v>0</v>
      </c>
      <c r="O70" s="72">
        <f>IFERROR(O20/$B56,0)</f>
        <v>0</v>
      </c>
      <c r="P70" s="72">
        <f>IFERROR(P20/$B56,0)</f>
        <v>97271.512441484781</v>
      </c>
      <c r="Q70" s="72">
        <f t="shared" si="104"/>
        <v>97271.512441484781</v>
      </c>
      <c r="R70" s="58"/>
      <c r="S70" s="58"/>
      <c r="T70" s="58"/>
      <c r="U70" s="73">
        <f>IFERROR(RadSpec!$L$20*R20,".")*$B$70</f>
        <v>0</v>
      </c>
      <c r="V70" s="73">
        <f>IFERROR(RadSpec!$K$20*S20,".")*$B$70</f>
        <v>0</v>
      </c>
      <c r="W70" s="73">
        <f>IFERROR(RadSpec!$J$20*T20,".")*$B$70</f>
        <v>1.0280502224138501E-5</v>
      </c>
      <c r="X70" s="73">
        <f t="shared" si="49"/>
        <v>1.0280502224138501E-5</v>
      </c>
      <c r="Y70" s="72">
        <f t="shared" ref="Y70:AO70" si="112">IFERROR(Y20/$B56,0)</f>
        <v>97271.512441484781</v>
      </c>
      <c r="Z70" s="72">
        <f t="shared" si="112"/>
        <v>1038033.3912821332</v>
      </c>
      <c r="AA70" s="72">
        <f t="shared" si="112"/>
        <v>241982.13044845298</v>
      </c>
      <c r="AB70" s="72">
        <f t="shared" si="112"/>
        <v>118596.52333436748</v>
      </c>
      <c r="AC70" s="72">
        <f t="shared" si="112"/>
        <v>1592540.586138414</v>
      </c>
      <c r="AD70" s="61"/>
      <c r="AE70" s="61"/>
      <c r="AF70" s="61"/>
      <c r="AG70" s="61"/>
      <c r="AH70" s="61"/>
      <c r="AI70" s="73">
        <f>IFERROR(RadSpec!$J$20*AD20,".")*$B$70</f>
        <v>1.0280502224138501E-5</v>
      </c>
      <c r="AJ70" s="73">
        <f>IFERROR(RadSpec!$P$20*AE20,".")*$B$70</f>
        <v>9.6336014659879493E-7</v>
      </c>
      <c r="AK70" s="73">
        <f>IFERROR(RadSpec!$Q$20*AF20,".")*$B$70</f>
        <v>4.1325365560950802E-6</v>
      </c>
      <c r="AL70" s="73">
        <f>IFERROR(RadSpec!$R$20*AG20,".")*$B$70</f>
        <v>8.4319503800345826E-6</v>
      </c>
      <c r="AM70" s="73">
        <f>IFERROR(RadSpec!$N$20*AH20,".")*$B$70</f>
        <v>6.279274818513705E-7</v>
      </c>
      <c r="AN70" s="72">
        <f t="shared" si="112"/>
        <v>0</v>
      </c>
      <c r="AO70" s="72">
        <f t="shared" si="112"/>
        <v>6.1717006550976761</v>
      </c>
      <c r="AP70" s="72">
        <f t="shared" si="106"/>
        <v>6.1717006550976761</v>
      </c>
      <c r="AQ70" s="61"/>
      <c r="AR70" s="61"/>
      <c r="AS70" s="73">
        <f>IFERROR(RadSpec!$K$20*AQ20,".")*$B$70</f>
        <v>0</v>
      </c>
      <c r="AT70" s="73">
        <f>IFERROR(RadSpec!$M$20*AR20,".")*$B$70</f>
        <v>0.1620298935227884</v>
      </c>
      <c r="AU70" s="73">
        <f t="shared" si="51"/>
        <v>0.1620298935227884</v>
      </c>
    </row>
    <row r="71" spans="1:47" x14ac:dyDescent="0.25">
      <c r="A71" s="71" t="s">
        <v>298</v>
      </c>
      <c r="B71" s="61">
        <v>2.0999995799999999E-4</v>
      </c>
      <c r="C71" s="72">
        <f>IFERROR(C29/$B57,0)</f>
        <v>0</v>
      </c>
      <c r="D71" s="72">
        <f>IFERROR(D29/$B57,0)</f>
        <v>0</v>
      </c>
      <c r="E71" s="72">
        <f>IFERROR(E29/$B57,0)</f>
        <v>13469.882283188563</v>
      </c>
      <c r="F71" s="72">
        <f t="shared" si="103"/>
        <v>13469.882283188563</v>
      </c>
      <c r="G71" s="61"/>
      <c r="H71" s="61"/>
      <c r="I71" s="61"/>
      <c r="J71" s="73">
        <f>IFERROR(RadSpec!$L$29*G29,".")*$B$71</f>
        <v>0</v>
      </c>
      <c r="K71" s="73">
        <f>IFERROR(RadSpec!$K$29*H29,".")*$B$71</f>
        <v>0</v>
      </c>
      <c r="L71" s="73">
        <f>IFERROR(RadSpec!$J$29*I29,".")*$B$71</f>
        <v>7.4239698534565225E-5</v>
      </c>
      <c r="M71" s="73">
        <f t="shared" si="48"/>
        <v>7.4239698534565225E-5</v>
      </c>
      <c r="N71" s="72">
        <f>IFERROR(N29/$B57,0)</f>
        <v>0</v>
      </c>
      <c r="O71" s="72">
        <f>IFERROR(O29/$B57,0)</f>
        <v>0</v>
      </c>
      <c r="P71" s="72">
        <f>IFERROR(P29/$B57,0)</f>
        <v>13469.882283188563</v>
      </c>
      <c r="Q71" s="72">
        <f t="shared" si="104"/>
        <v>13469.882283188563</v>
      </c>
      <c r="R71" s="58"/>
      <c r="S71" s="58"/>
      <c r="T71" s="58"/>
      <c r="U71" s="73">
        <f>IFERROR(RadSpec!$L$29*R29,".")*$B$71</f>
        <v>0</v>
      </c>
      <c r="V71" s="73">
        <f>IFERROR(RadSpec!$K$29*S29,".")*$B$71</f>
        <v>0</v>
      </c>
      <c r="W71" s="73">
        <f>IFERROR(RadSpec!$J$29*T29,".")*$B$71</f>
        <v>7.4239698534565225E-5</v>
      </c>
      <c r="X71" s="73">
        <f t="shared" si="49"/>
        <v>7.4239698534565225E-5</v>
      </c>
      <c r="Y71" s="72">
        <f t="shared" ref="Y71:AO71" si="113">IFERROR(Y29/$B57,0)</f>
        <v>13469.882283188563</v>
      </c>
      <c r="Z71" s="72">
        <f t="shared" si="113"/>
        <v>154177.39295980555</v>
      </c>
      <c r="AA71" s="72">
        <f t="shared" si="113"/>
        <v>36131.725348018874</v>
      </c>
      <c r="AB71" s="72">
        <f t="shared" si="113"/>
        <v>17488.529325407446</v>
      </c>
      <c r="AC71" s="72">
        <f t="shared" si="113"/>
        <v>220607.21145691499</v>
      </c>
      <c r="AD71" s="61"/>
      <c r="AE71" s="61"/>
      <c r="AF71" s="61"/>
      <c r="AG71" s="61"/>
      <c r="AH71" s="61"/>
      <c r="AI71" s="73">
        <f>IFERROR(RadSpec!$J$29*AD29,".")*$B$71</f>
        <v>7.4239698534565225E-5</v>
      </c>
      <c r="AJ71" s="73">
        <f>IFERROR(RadSpec!$P$29*AE29,".")*$B$71</f>
        <v>6.4860352143890679E-6</v>
      </c>
      <c r="AK71" s="73">
        <f>IFERROR(RadSpec!$Q$29*AF29,".")*$B$71</f>
        <v>2.7676508397206411E-5</v>
      </c>
      <c r="AL71" s="73">
        <f>IFERROR(RadSpec!$R$29*AG29,".")*$B$71</f>
        <v>5.7180336973629567E-5</v>
      </c>
      <c r="AM71" s="73">
        <f>IFERROR(RadSpec!$N$29*AH29,".")*$B$71</f>
        <v>4.5329433856485795E-6</v>
      </c>
      <c r="AN71" s="72">
        <f t="shared" si="113"/>
        <v>0</v>
      </c>
      <c r="AO71" s="72">
        <f t="shared" si="113"/>
        <v>0.84587092939184128</v>
      </c>
      <c r="AP71" s="72">
        <f t="shared" si="106"/>
        <v>0.84587092939184116</v>
      </c>
      <c r="AQ71" s="61"/>
      <c r="AR71" s="61"/>
      <c r="AS71" s="73">
        <f>IFERROR(RadSpec!$K$29*AQ29,".")*$B$71</f>
        <v>0</v>
      </c>
      <c r="AT71" s="73">
        <f>IFERROR(RadSpec!$M$29*AR29,".")*$B$71</f>
        <v>1.1822134621873972</v>
      </c>
      <c r="AU71" s="73">
        <f t="shared" si="51"/>
        <v>1.1822134621873972</v>
      </c>
    </row>
    <row r="72" spans="1:47" x14ac:dyDescent="0.25">
      <c r="A72" s="71" t="s">
        <v>299</v>
      </c>
      <c r="B72" s="61">
        <v>1</v>
      </c>
      <c r="C72" s="72">
        <f>IFERROR(C16/$B58,0)</f>
        <v>4.7069012586253969</v>
      </c>
      <c r="D72" s="72">
        <f>IFERROR(D16/$B58,0)</f>
        <v>9.7630123662030979</v>
      </c>
      <c r="E72" s="72">
        <f>IFERROR(E16/$B58,0)</f>
        <v>15914.618194502316</v>
      </c>
      <c r="F72" s="72">
        <f t="shared" si="103"/>
        <v>3.1751652484623158</v>
      </c>
      <c r="G72" s="61"/>
      <c r="H72" s="61"/>
      <c r="I72" s="61"/>
      <c r="J72" s="73">
        <f>IFERROR(RadSpec!$L$16*G16,".")*$B$72</f>
        <v>0.212454</v>
      </c>
      <c r="K72" s="73">
        <f>IFERROR(RadSpec!$K$16*H16,".")*$B$72</f>
        <v>0.10242740278212992</v>
      </c>
      <c r="L72" s="73">
        <f>IFERROR(RadSpec!$J$16*I16,".")*$B$72</f>
        <v>6.2835312024353096E-5</v>
      </c>
      <c r="M72" s="73">
        <f t="shared" si="48"/>
        <v>0.31494423809415428</v>
      </c>
      <c r="N72" s="72">
        <f>IFERROR(N16/$B58,0)</f>
        <v>4.7069012586253969</v>
      </c>
      <c r="O72" s="72">
        <f>IFERROR(O16/$B58,0)</f>
        <v>443.00686840504437</v>
      </c>
      <c r="P72" s="72">
        <f>IFERROR(P16/$B58,0)</f>
        <v>15914.618194502316</v>
      </c>
      <c r="Q72" s="72">
        <f t="shared" si="104"/>
        <v>4.6560541020626198</v>
      </c>
      <c r="R72" s="58"/>
      <c r="S72" s="58"/>
      <c r="T72" s="58"/>
      <c r="U72" s="73">
        <f>IFERROR(RadSpec!$L$16*R16,".")*$B$72</f>
        <v>0.212454</v>
      </c>
      <c r="V72" s="73">
        <f>IFERROR(RadSpec!$K$16*S16,".")*$B$72</f>
        <v>2.257301345237142E-3</v>
      </c>
      <c r="W72" s="73">
        <f>IFERROR(RadSpec!$J$16*T16,".")*$B$72</f>
        <v>6.2835312024353096E-5</v>
      </c>
      <c r="X72" s="73">
        <f t="shared" si="49"/>
        <v>0.2147741366572615</v>
      </c>
      <c r="Y72" s="72">
        <f t="shared" ref="Y72:AO72" si="114">IFERROR(Y16/$B58,0)</f>
        <v>15914.618194502316</v>
      </c>
      <c r="Z72" s="72">
        <f t="shared" si="114"/>
        <v>21882.403947336839</v>
      </c>
      <c r="AA72" s="72">
        <f t="shared" si="114"/>
        <v>15464.507780920412</v>
      </c>
      <c r="AB72" s="72">
        <f t="shared" si="114"/>
        <v>14401.353771094256</v>
      </c>
      <c r="AC72" s="72">
        <f t="shared" si="114"/>
        <v>13651.39726052506</v>
      </c>
      <c r="AD72" s="61"/>
      <c r="AE72" s="61"/>
      <c r="AF72" s="61"/>
      <c r="AG72" s="61"/>
      <c r="AH72" s="61"/>
      <c r="AI72" s="73">
        <f>IFERROR(RadSpec!$J$16*AD16,".")*$B$72</f>
        <v>6.2835312024353096E-5</v>
      </c>
      <c r="AJ72" s="73">
        <f>IFERROR(RadSpec!$P$16*AE16,".")*$B$72</f>
        <v>4.5698818210588023E-5</v>
      </c>
      <c r="AK72" s="73">
        <f>IFERROR(RadSpec!$Q$16*AF16,".")*$B$72</f>
        <v>6.4664198445020429E-5</v>
      </c>
      <c r="AL72" s="73">
        <f>IFERROR(RadSpec!$R$16*AG16,".")*$B$72</f>
        <v>6.9437916455267882E-5</v>
      </c>
      <c r="AM72" s="73">
        <f>IFERROR(RadSpec!$N$16*AH16,".")*$B$72</f>
        <v>7.3252574876832657E-5</v>
      </c>
      <c r="AN72" s="72">
        <f t="shared" si="114"/>
        <v>8.9641880686656805E-3</v>
      </c>
      <c r="AO72" s="72">
        <f t="shared" si="114"/>
        <v>0.49782457480325704</v>
      </c>
      <c r="AP72" s="72">
        <f t="shared" si="106"/>
        <v>8.8056275921566222E-3</v>
      </c>
      <c r="AQ72" s="61"/>
      <c r="AR72" s="61"/>
      <c r="AS72" s="73">
        <f>IFERROR(RadSpec!$K$16*AQ16,".")*$B$72</f>
        <v>111.55500000000001</v>
      </c>
      <c r="AT72" s="73">
        <f>IFERROR(RadSpec!$M$16*AR16,".")*$B$72</f>
        <v>2.0087397260273971</v>
      </c>
      <c r="AU72" s="73">
        <f t="shared" si="51"/>
        <v>113.56373972602741</v>
      </c>
    </row>
    <row r="73" spans="1:47" x14ac:dyDescent="0.25">
      <c r="A73" s="71" t="s">
        <v>300</v>
      </c>
      <c r="B73" s="61">
        <v>1</v>
      </c>
      <c r="C73" s="72">
        <f>IFERROR(C7/$B59,0)</f>
        <v>2500.765859544485</v>
      </c>
      <c r="D73" s="72">
        <f>IFERROR(D7/$B59,0)</f>
        <v>403.22578471373072</v>
      </c>
      <c r="E73" s="72">
        <f>IFERROR(E7/$B59,0)</f>
        <v>10715.308962720184</v>
      </c>
      <c r="F73" s="72">
        <f t="shared" si="103"/>
        <v>336.33771999128987</v>
      </c>
      <c r="G73" s="61"/>
      <c r="H73" s="61"/>
      <c r="I73" s="61"/>
      <c r="J73" s="73">
        <f>IFERROR(RadSpec!$L$7*G7,".")*$B$73</f>
        <v>3.9987750000000004E-4</v>
      </c>
      <c r="K73" s="73">
        <f>IFERROR(RadSpec!$K$7*H7,".")*$B$73</f>
        <v>2.4800001336966779E-3</v>
      </c>
      <c r="L73" s="73">
        <f>IFERROR(RadSpec!$J$7*I7,".")*$B$73</f>
        <v>9.3324420553725257E-5</v>
      </c>
      <c r="M73" s="73">
        <f t="shared" si="48"/>
        <v>2.9732020542504031E-3</v>
      </c>
      <c r="N73" s="72">
        <f>IFERROR(N7/$B59,0)</f>
        <v>2500.765859544485</v>
      </c>
      <c r="O73" s="72">
        <f>IFERROR(O7/$B59,0)</f>
        <v>18296.790523852174</v>
      </c>
      <c r="P73" s="72">
        <f>IFERROR(P7/$B59,0)</f>
        <v>10715.308962720184</v>
      </c>
      <c r="Q73" s="72">
        <f t="shared" si="104"/>
        <v>1825.2961100532659</v>
      </c>
      <c r="R73" s="58"/>
      <c r="S73" s="58"/>
      <c r="T73" s="58"/>
      <c r="U73" s="73">
        <f>IFERROR(RadSpec!$L$7*R7,".")*$B$73</f>
        <v>3.9987750000000004E-4</v>
      </c>
      <c r="V73" s="73">
        <f>IFERROR(RadSpec!$K$7*S7,".")*$B$73</f>
        <v>5.465439409695236E-5</v>
      </c>
      <c r="W73" s="73">
        <f>IFERROR(RadSpec!$J$7*T7,".")*$B$73</f>
        <v>9.3324420553725257E-5</v>
      </c>
      <c r="X73" s="73">
        <f t="shared" si="49"/>
        <v>5.4785631465067769E-4</v>
      </c>
      <c r="Y73" s="72">
        <f t="shared" ref="Y73:AO73" si="115">IFERROR(Y7/$B59,0)</f>
        <v>10715.308962720184</v>
      </c>
      <c r="Z73" s="72">
        <f t="shared" si="115"/>
        <v>27913.735087182624</v>
      </c>
      <c r="AA73" s="72">
        <f t="shared" si="115"/>
        <v>13406.400026576519</v>
      </c>
      <c r="AB73" s="72">
        <f t="shared" si="115"/>
        <v>9850.2807205570043</v>
      </c>
      <c r="AC73" s="72">
        <f t="shared" si="115"/>
        <v>2794.4391192417461</v>
      </c>
      <c r="AD73" s="61"/>
      <c r="AE73" s="61"/>
      <c r="AF73" s="61"/>
      <c r="AG73" s="61"/>
      <c r="AH73" s="61"/>
      <c r="AI73" s="73">
        <f>IFERROR(RadSpec!$J$7*AD7,".")*$B$73</f>
        <v>9.3324420553725257E-5</v>
      </c>
      <c r="AJ73" s="73">
        <f>IFERROR(RadSpec!$P$7*AE7,".")*$B$73</f>
        <v>3.5824657534246575E-5</v>
      </c>
      <c r="AK73" s="73">
        <f>IFERROR(RadSpec!$Q$7*AF7,".")*$B$73</f>
        <v>7.4591239856905989E-5</v>
      </c>
      <c r="AL73" s="73">
        <f>IFERROR(RadSpec!$R$7*AG7,".")*$B$73</f>
        <v>1.015199493668291E-4</v>
      </c>
      <c r="AM73" s="73">
        <f>IFERROR(RadSpec!$N$7*AH7,".")*$B$73</f>
        <v>3.5785356464353531E-4</v>
      </c>
      <c r="AN73" s="72">
        <f t="shared" si="115"/>
        <v>0.37023324694557574</v>
      </c>
      <c r="AO73" s="72">
        <f t="shared" si="115"/>
        <v>9.0881928190827146E-2</v>
      </c>
      <c r="AP73" s="72">
        <f t="shared" si="106"/>
        <v>7.2969863446396638E-2</v>
      </c>
      <c r="AQ73" s="61"/>
      <c r="AR73" s="61"/>
      <c r="AS73" s="73">
        <f>IFERROR(RadSpec!$K$7*AQ7,".")*$B$73</f>
        <v>2.7010000000000001</v>
      </c>
      <c r="AT73" s="73">
        <f>IFERROR(RadSpec!$M$7*AR7,".")*$B$73</f>
        <v>11.003287671232876</v>
      </c>
      <c r="AU73" s="73">
        <f t="shared" si="51"/>
        <v>13.704287671232876</v>
      </c>
    </row>
    <row r="74" spans="1:47" x14ac:dyDescent="0.25">
      <c r="A74" s="71" t="s">
        <v>301</v>
      </c>
      <c r="B74" s="61">
        <v>1.9000000000000001E-8</v>
      </c>
      <c r="C74" s="72">
        <f>IFERROR(C12/$B60,0)</f>
        <v>0</v>
      </c>
      <c r="D74" s="72">
        <f>IFERROR(D12/$B60,0)</f>
        <v>0</v>
      </c>
      <c r="E74" s="72">
        <f>IFERROR(E12/$B60,0)</f>
        <v>4767367530.1543369</v>
      </c>
      <c r="F74" s="72">
        <f t="shared" si="103"/>
        <v>4767367530.1543369</v>
      </c>
      <c r="G74" s="61"/>
      <c r="H74" s="61"/>
      <c r="I74" s="61"/>
      <c r="J74" s="73">
        <f>IFERROR(RadSpec!$L$12*G12,".")*$B$74</f>
        <v>0</v>
      </c>
      <c r="K74" s="73">
        <f>IFERROR(RadSpec!$K$12*H12,".")*$B$74</f>
        <v>0</v>
      </c>
      <c r="L74" s="73">
        <f>IFERROR(RadSpec!$J$12*I12,".")*$B$74</f>
        <v>2.0975936796876794E-10</v>
      </c>
      <c r="M74" s="73">
        <f t="shared" si="48"/>
        <v>2.0975936796876794E-10</v>
      </c>
      <c r="N74" s="72">
        <f>IFERROR(N12/$B60,0)</f>
        <v>0</v>
      </c>
      <c r="O74" s="72">
        <f>IFERROR(O12/$B60,0)</f>
        <v>0</v>
      </c>
      <c r="P74" s="72">
        <f>IFERROR(P12/$B60,0)</f>
        <v>4767367530.1543369</v>
      </c>
      <c r="Q74" s="72">
        <f t="shared" si="104"/>
        <v>4767367530.1543369</v>
      </c>
      <c r="R74" s="58"/>
      <c r="S74" s="58"/>
      <c r="T74" s="58"/>
      <c r="U74" s="73">
        <f>IFERROR(RadSpec!$L$12*R12,".")*$B$74</f>
        <v>0</v>
      </c>
      <c r="V74" s="73">
        <f>IFERROR(RadSpec!$K$12*S12,".")*$B$74</f>
        <v>0</v>
      </c>
      <c r="W74" s="73">
        <f>IFERROR(RadSpec!$J$12*T12,".")*$B$74</f>
        <v>2.0975936796876794E-10</v>
      </c>
      <c r="X74" s="73">
        <f t="shared" si="49"/>
        <v>2.0975936796876794E-10</v>
      </c>
      <c r="Y74" s="72">
        <f t="shared" ref="Y74:AO74" si="116">IFERROR(Y12/$B60,0)</f>
        <v>4767367530.1543369</v>
      </c>
      <c r="Z74" s="72">
        <f t="shared" si="116"/>
        <v>33394595847.484505</v>
      </c>
      <c r="AA74" s="72">
        <f t="shared" si="116"/>
        <v>8313996139.4390898</v>
      </c>
      <c r="AB74" s="72">
        <f t="shared" si="116"/>
        <v>4782184850.9169111</v>
      </c>
      <c r="AC74" s="72">
        <f t="shared" si="116"/>
        <v>34964085240.23407</v>
      </c>
      <c r="AD74" s="61"/>
      <c r="AE74" s="61"/>
      <c r="AF74" s="61"/>
      <c r="AG74" s="61"/>
      <c r="AH74" s="61"/>
      <c r="AI74" s="73">
        <f>IFERROR(RadSpec!$J$12*AD12,".")*$B$74</f>
        <v>2.0975936796876794E-10</v>
      </c>
      <c r="AJ74" s="73">
        <f>IFERROR(RadSpec!$P$12*AE12,".")*$B$74</f>
        <v>2.9944964884949386E-11</v>
      </c>
      <c r="AK74" s="73">
        <f>IFERROR(RadSpec!$Q$12*AF12,".")*$B$74</f>
        <v>1.2027910324089537E-10</v>
      </c>
      <c r="AL74" s="73">
        <f>IFERROR(RadSpec!$R$12*AG12,".")*$B$74</f>
        <v>2.0910944080471191E-10</v>
      </c>
      <c r="AM74" s="73">
        <f>IFERROR(RadSpec!$N$12*AH12,".")*$B$74</f>
        <v>2.8600776857999258E-11</v>
      </c>
      <c r="AN74" s="72">
        <f t="shared" si="116"/>
        <v>0</v>
      </c>
      <c r="AO74" s="72">
        <f t="shared" si="116"/>
        <v>221956.99993594666</v>
      </c>
      <c r="AP74" s="72">
        <f t="shared" si="106"/>
        <v>221956.99993594666</v>
      </c>
      <c r="AQ74" s="61"/>
      <c r="AR74" s="61"/>
      <c r="AS74" s="73">
        <f>IFERROR(RadSpec!$K$12*AQ12,".")*$B$74</f>
        <v>0</v>
      </c>
      <c r="AT74" s="73">
        <f>IFERROR(RadSpec!$M$12*AR12,".")*$B$74</f>
        <v>4.5053771689497715E-6</v>
      </c>
      <c r="AU74" s="73">
        <f t="shared" si="51"/>
        <v>4.5053771689497715E-6</v>
      </c>
    </row>
    <row r="75" spans="1:47" x14ac:dyDescent="0.25">
      <c r="A75" s="71" t="s">
        <v>302</v>
      </c>
      <c r="B75" s="61">
        <v>1</v>
      </c>
      <c r="C75" s="72">
        <f>IFERROR(C18/$B61,0)</f>
        <v>2.7074407239696492</v>
      </c>
      <c r="D75" s="72">
        <f>IFERROR(D18/$B61,0)</f>
        <v>12.579265933377068</v>
      </c>
      <c r="E75" s="72">
        <f>IFERROR(E18/$B61,0)</f>
        <v>825502.27312436677</v>
      </c>
      <c r="F75" s="72">
        <f t="shared" si="103"/>
        <v>2.2279177400484134</v>
      </c>
      <c r="G75" s="61"/>
      <c r="H75" s="61"/>
      <c r="I75" s="61"/>
      <c r="J75" s="73">
        <f>IFERROR(RadSpec!$L$18*G18,".")*$B$75</f>
        <v>0.36935250000000003</v>
      </c>
      <c r="K75" s="73">
        <f>IFERROR(RadSpec!$K$18*H18,".")*$B$75</f>
        <v>7.9495894696578445E-2</v>
      </c>
      <c r="L75" s="73">
        <f>IFERROR(RadSpec!$J$18*I18,".")*$B$75</f>
        <v>1.2113837024520756E-6</v>
      </c>
      <c r="M75" s="73">
        <f t="shared" si="48"/>
        <v>0.44884960608028091</v>
      </c>
      <c r="N75" s="72">
        <f>IFERROR(N18/$B61,0)</f>
        <v>2.7074407239696492</v>
      </c>
      <c r="O75" s="72">
        <f>IFERROR(O18/$B61,0)</f>
        <v>570.79731121419172</v>
      </c>
      <c r="P75" s="72">
        <f>IFERROR(P18/$B61,0)</f>
        <v>825502.27312436677</v>
      </c>
      <c r="Q75" s="72">
        <f t="shared" si="104"/>
        <v>2.6946504553113333</v>
      </c>
      <c r="R75" s="58"/>
      <c r="S75" s="58"/>
      <c r="T75" s="58"/>
      <c r="U75" s="73">
        <f>IFERROR(RadSpec!$L$18*R18,".")*$B$75</f>
        <v>0.36935250000000003</v>
      </c>
      <c r="V75" s="73">
        <f>IFERROR(RadSpec!$K$18*S18,".")*$B$75</f>
        <v>1.7519353724228567E-3</v>
      </c>
      <c r="W75" s="73">
        <f>IFERROR(RadSpec!$J$18*T18,".")*$B$75</f>
        <v>1.2113837024520756E-6</v>
      </c>
      <c r="X75" s="73">
        <f t="shared" si="49"/>
        <v>0.37110564675612534</v>
      </c>
      <c r="Y75" s="72">
        <f t="shared" ref="Y75:AO75" si="117">IFERROR(Y18/$B61,0)</f>
        <v>825502.27312436677</v>
      </c>
      <c r="Z75" s="72">
        <f t="shared" si="117"/>
        <v>8847418.8818361983</v>
      </c>
      <c r="AA75" s="72">
        <f t="shared" si="117"/>
        <v>2062014.6241821994</v>
      </c>
      <c r="AB75" s="72">
        <f t="shared" si="117"/>
        <v>1016767.2735376476</v>
      </c>
      <c r="AC75" s="72">
        <f t="shared" si="117"/>
        <v>13584259.841059549</v>
      </c>
      <c r="AD75" s="61"/>
      <c r="AE75" s="61"/>
      <c r="AF75" s="61"/>
      <c r="AG75" s="61"/>
      <c r="AH75" s="61"/>
      <c r="AI75" s="73">
        <f>IFERROR(RadSpec!$J$18*AD18,".")*$B$75</f>
        <v>1.2113837024520756E-6</v>
      </c>
      <c r="AJ75" s="73">
        <f>IFERROR(RadSpec!$P$18*AE18,".")*$B$75</f>
        <v>1.1302731489892556E-7</v>
      </c>
      <c r="AK75" s="73">
        <f>IFERROR(RadSpec!$Q$18*AF18,".")*$B$75</f>
        <v>4.8496261290901513E-7</v>
      </c>
      <c r="AL75" s="73">
        <f>IFERROR(RadSpec!$R$18*AG18,".")*$B$75</f>
        <v>9.8350923168552739E-7</v>
      </c>
      <c r="AM75" s="73">
        <f>IFERROR(RadSpec!$N$18*AH18,".")*$B$75</f>
        <v>7.3614610711245164E-8</v>
      </c>
      <c r="AN75" s="72">
        <f t="shared" si="117"/>
        <v>1.1550011550011551E-2</v>
      </c>
      <c r="AO75" s="72">
        <f t="shared" si="117"/>
        <v>52.691095445468328</v>
      </c>
      <c r="AP75" s="72">
        <f t="shared" si="106"/>
        <v>1.1547480315276583E-2</v>
      </c>
      <c r="AQ75" s="61"/>
      <c r="AR75" s="61"/>
      <c r="AS75" s="73">
        <f>IFERROR(RadSpec!$K$18*AQ18,".")*$B$75</f>
        <v>86.580000000000013</v>
      </c>
      <c r="AT75" s="73">
        <f>IFERROR(RadSpec!$M$18*AR18,".")*$B$75</f>
        <v>1.8978538812785387E-2</v>
      </c>
      <c r="AU75" s="73">
        <f t="shared" si="51"/>
        <v>86.598978538812801</v>
      </c>
    </row>
    <row r="76" spans="1:47" x14ac:dyDescent="0.25">
      <c r="A76" s="71" t="s">
        <v>303</v>
      </c>
      <c r="B76" s="61">
        <v>1.339E-6</v>
      </c>
      <c r="C76" s="72">
        <f>IFERROR(C27/$B62,0)</f>
        <v>0</v>
      </c>
      <c r="D76" s="72">
        <f>IFERROR(D27/$B62,0)</f>
        <v>0</v>
      </c>
      <c r="E76" s="72">
        <f>IFERROR(E27/$B62,0)</f>
        <v>2795050187.2666297</v>
      </c>
      <c r="F76" s="72">
        <f t="shared" si="103"/>
        <v>2795050187.2666297</v>
      </c>
      <c r="G76" s="61"/>
      <c r="H76" s="61"/>
      <c r="I76" s="61"/>
      <c r="J76" s="73">
        <f>IFERROR(RadSpec!$L$27*G27,".")*$B$76</f>
        <v>0</v>
      </c>
      <c r="K76" s="73">
        <f>IFERROR(RadSpec!$K$27*H27,".")*$B$76</f>
        <v>0</v>
      </c>
      <c r="L76" s="73">
        <f>IFERROR(RadSpec!$J$27*I27,".")*$B$76</f>
        <v>3.5777532888521485E-10</v>
      </c>
      <c r="M76" s="73">
        <f t="shared" si="48"/>
        <v>3.5777532888521485E-10</v>
      </c>
      <c r="N76" s="72">
        <f>IFERROR(N27/$B62,0)</f>
        <v>0</v>
      </c>
      <c r="O76" s="72">
        <f>IFERROR(O27/$B62,0)</f>
        <v>0</v>
      </c>
      <c r="P76" s="72">
        <f>IFERROR(P27/$B62,0)</f>
        <v>2795050187.2666297</v>
      </c>
      <c r="Q76" s="72">
        <f t="shared" si="104"/>
        <v>2795050187.2666297</v>
      </c>
      <c r="R76" s="58"/>
      <c r="S76" s="58"/>
      <c r="T76" s="58"/>
      <c r="U76" s="73">
        <f>IFERROR(RadSpec!$L$27*R27,".")*$B$76</f>
        <v>0</v>
      </c>
      <c r="V76" s="73">
        <f>IFERROR(RadSpec!$K$27*S27,".")*$B$76</f>
        <v>0</v>
      </c>
      <c r="W76" s="73">
        <f>IFERROR(RadSpec!$J$27*T27,".")*$B$76</f>
        <v>3.5777532888521485E-10</v>
      </c>
      <c r="X76" s="73">
        <f t="shared" si="49"/>
        <v>3.5777532888521485E-10</v>
      </c>
      <c r="Y76" s="72">
        <f t="shared" ref="Y76:AO76" si="118">IFERROR(Y27/$B62,0)</f>
        <v>2795050187.2666297</v>
      </c>
      <c r="Z76" s="72">
        <f t="shared" si="118"/>
        <v>7234895753.5598679</v>
      </c>
      <c r="AA76" s="72">
        <f t="shared" si="118"/>
        <v>4102275964.9718394</v>
      </c>
      <c r="AB76" s="72">
        <f t="shared" si="118"/>
        <v>3086863019.5395446</v>
      </c>
      <c r="AC76" s="72">
        <f t="shared" si="118"/>
        <v>676036134.6937561</v>
      </c>
      <c r="AD76" s="61"/>
      <c r="AE76" s="61"/>
      <c r="AF76" s="61"/>
      <c r="AG76" s="61"/>
      <c r="AH76" s="61"/>
      <c r="AI76" s="73">
        <f>IFERROR(RadSpec!$J$27*AD27,".")*$B$76</f>
        <v>3.5777532888521485E-10</v>
      </c>
      <c r="AJ76" s="73">
        <f>IFERROR(RadSpec!$P$27*AE27,".")*$B$76</f>
        <v>1.3821899223744287E-10</v>
      </c>
      <c r="AK76" s="73">
        <f>IFERROR(RadSpec!$Q$27*AF27,".")*$B$76</f>
        <v>2.4376712062735753E-10</v>
      </c>
      <c r="AL76" s="73">
        <f>IFERROR(RadSpec!$R$27*AG27,".")*$B$76</f>
        <v>3.2395347434275395E-10</v>
      </c>
      <c r="AM76" s="73">
        <f>IFERROR(RadSpec!$N$27*AH27,".")*$B$76</f>
        <v>1.4792108715505263E-9</v>
      </c>
      <c r="AN76" s="72">
        <f t="shared" si="118"/>
        <v>0</v>
      </c>
      <c r="AO76" s="72">
        <f t="shared" si="118"/>
        <v>44108.892634326912</v>
      </c>
      <c r="AP76" s="72">
        <f t="shared" si="106"/>
        <v>44108.892634326912</v>
      </c>
      <c r="AQ76" s="61"/>
      <c r="AR76" s="61"/>
      <c r="AS76" s="73">
        <f>IFERROR(RadSpec!$K$27*AQ27,".")*$B$76</f>
        <v>0</v>
      </c>
      <c r="AT76" s="73">
        <f>IFERROR(RadSpec!$M$27*AR27,".")*$B$76</f>
        <v>2.2671165388127852E-5</v>
      </c>
      <c r="AU76" s="73">
        <f t="shared" si="51"/>
        <v>2.2671165388127852E-5</v>
      </c>
    </row>
  </sheetData>
  <sheetProtection algorithmName="SHA-512" hashValue="bLAQ8gf6G0lUrBi65U1gc67r3OFbX2p+/QzNbVxVlKaBvsoxsnJrjflXsngHDoAvr9DBzWjuIEo59JOUlwRyDg==" saltValue="KfN04LCRFlORNt2A09yWeQ==" spinCount="100000" sheet="1" objects="1" scenarios="1" formatColumns="0" formatRows="0" autoFilter="0"/>
  <autoFilter ref="A1:AU76" xr:uid="{A1ACB8FD-C74A-4D16-8DEB-A00AF27F9F33}"/>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dimension ref="A1:H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15.42578125" style="3" bestFit="1" customWidth="1"/>
    <col min="2" max="2" width="11.5703125" style="3" bestFit="1" customWidth="1"/>
    <col min="3" max="4" width="9.7109375" bestFit="1" customWidth="1"/>
    <col min="5" max="6" width="10.7109375" bestFit="1" customWidth="1"/>
    <col min="7" max="7" width="11.85546875" bestFit="1" customWidth="1"/>
    <col min="8" max="8" width="66.28515625" bestFit="1" customWidth="1"/>
  </cols>
  <sheetData>
    <row r="1" spans="1:8" x14ac:dyDescent="0.25">
      <c r="A1" s="76" t="s">
        <v>39</v>
      </c>
      <c r="B1" s="76" t="s">
        <v>260</v>
      </c>
      <c r="C1" s="79" t="s">
        <v>29</v>
      </c>
      <c r="D1" s="79" t="s">
        <v>30</v>
      </c>
      <c r="E1" s="79" t="s">
        <v>31</v>
      </c>
      <c r="F1" s="79" t="s">
        <v>32</v>
      </c>
      <c r="G1" s="79" t="s">
        <v>33</v>
      </c>
      <c r="H1" s="85" t="s">
        <v>379</v>
      </c>
    </row>
    <row r="2" spans="1:8" x14ac:dyDescent="0.25">
      <c r="A2" s="64" t="s">
        <v>0</v>
      </c>
      <c r="B2" s="61" t="s">
        <v>274</v>
      </c>
      <c r="C2" s="82">
        <v>9.5797101449275404E-2</v>
      </c>
      <c r="D2" s="82">
        <v>9.3059490084985805E-2</v>
      </c>
      <c r="E2" s="82">
        <v>9.6585365853658595E-2</v>
      </c>
      <c r="F2" s="82">
        <v>9.0705128205128202E-2</v>
      </c>
      <c r="G2" s="82">
        <v>9.6404494382022504E-2</v>
      </c>
      <c r="H2" s="86"/>
    </row>
    <row r="3" spans="1:8" x14ac:dyDescent="0.25">
      <c r="A3" s="66" t="s">
        <v>1</v>
      </c>
      <c r="B3" s="61" t="s">
        <v>261</v>
      </c>
      <c r="C3" s="82">
        <v>8.4397163120567401E-2</v>
      </c>
      <c r="D3" s="82">
        <v>0.107692307692308</v>
      </c>
      <c r="E3" s="82">
        <v>9.4560669456066906E-2</v>
      </c>
      <c r="F3" s="82">
        <v>9.5024875621890506E-2</v>
      </c>
      <c r="G3" s="82">
        <v>9.6924829157175402E-2</v>
      </c>
      <c r="H3" s="86"/>
    </row>
    <row r="4" spans="1:8" x14ac:dyDescent="0.25">
      <c r="A4" s="64" t="s">
        <v>2</v>
      </c>
      <c r="B4" s="61" t="s">
        <v>274</v>
      </c>
      <c r="C4" s="82">
        <v>4.2011834319526598E-2</v>
      </c>
      <c r="D4" s="82">
        <v>7.5873015873015898E-2</v>
      </c>
      <c r="E4" s="82">
        <v>5.07177033492823E-2</v>
      </c>
      <c r="F4" s="82">
        <v>7.1111111111111097E-2</v>
      </c>
      <c r="G4" s="82">
        <v>8.3791606367583205E-2</v>
      </c>
      <c r="H4" s="86"/>
    </row>
    <row r="5" spans="1:8" x14ac:dyDescent="0.25">
      <c r="A5" s="64" t="s">
        <v>3</v>
      </c>
      <c r="B5" s="61" t="s">
        <v>274</v>
      </c>
      <c r="C5" s="82">
        <v>0.9</v>
      </c>
      <c r="D5" s="82">
        <v>0.9</v>
      </c>
      <c r="E5" s="82">
        <v>0.9</v>
      </c>
      <c r="F5" s="82">
        <v>0.9</v>
      </c>
      <c r="G5" s="82">
        <v>0.9</v>
      </c>
      <c r="H5" s="86"/>
    </row>
    <row r="6" spans="1:8" x14ac:dyDescent="0.25">
      <c r="A6" s="64" t="s">
        <v>4</v>
      </c>
      <c r="B6" s="61" t="s">
        <v>274</v>
      </c>
      <c r="C6" s="82">
        <v>3.1283422459892997E-2</v>
      </c>
      <c r="D6" s="82">
        <v>8.7632508833922304E-2</v>
      </c>
      <c r="E6" s="82">
        <v>4.6638655462184903E-2</v>
      </c>
      <c r="F6" s="82">
        <v>6.7697594501718195E-2</v>
      </c>
      <c r="G6" s="82">
        <v>8.7261146496815295E-2</v>
      </c>
      <c r="H6" s="86"/>
    </row>
    <row r="7" spans="1:8" x14ac:dyDescent="0.25">
      <c r="A7" s="64" t="s">
        <v>5</v>
      </c>
      <c r="B7" s="61" t="s">
        <v>274</v>
      </c>
      <c r="C7" s="82">
        <v>3.81995133819951E-2</v>
      </c>
      <c r="D7" s="82">
        <v>7.4683544303797506E-2</v>
      </c>
      <c r="E7" s="82">
        <v>0.05</v>
      </c>
      <c r="F7" s="82">
        <v>7.1974522292993601E-2</v>
      </c>
      <c r="G7" s="82">
        <v>8.2940516273849602E-2</v>
      </c>
      <c r="H7" s="86"/>
    </row>
    <row r="8" spans="1:8" x14ac:dyDescent="0.25">
      <c r="A8" s="64" t="s">
        <v>6</v>
      </c>
      <c r="B8" s="61" t="s">
        <v>274</v>
      </c>
      <c r="C8" s="82">
        <v>3.3392857142857099E-2</v>
      </c>
      <c r="D8" s="82">
        <v>8.8172043010752696E-2</v>
      </c>
      <c r="E8" s="82">
        <v>4.81904761904762E-2</v>
      </c>
      <c r="F8" s="82">
        <v>7.1428571428571397E-2</v>
      </c>
      <c r="G8" s="82">
        <v>8.5352112676056302E-2</v>
      </c>
      <c r="H8" s="86"/>
    </row>
    <row r="9" spans="1:8" x14ac:dyDescent="0.25">
      <c r="A9" s="64" t="s">
        <v>7</v>
      </c>
      <c r="B9" s="61" t="s">
        <v>274</v>
      </c>
      <c r="C9" s="82">
        <v>2.8963414634146301E-2</v>
      </c>
      <c r="D9" s="82">
        <v>9.3659942363112397E-2</v>
      </c>
      <c r="E9" s="82">
        <v>4.2990654205607499E-2</v>
      </c>
      <c r="F9" s="82">
        <v>6.4869029275808898E-2</v>
      </c>
      <c r="G9" s="82">
        <v>8.4239130434782594E-2</v>
      </c>
      <c r="H9" s="86"/>
    </row>
    <row r="10" spans="1:8" x14ac:dyDescent="0.25">
      <c r="A10" s="66" t="s">
        <v>8</v>
      </c>
      <c r="B10" s="61" t="s">
        <v>261</v>
      </c>
      <c r="C10" s="82">
        <v>3.3412322274881501E-2</v>
      </c>
      <c r="D10" s="82">
        <v>7.3635307781649201E-2</v>
      </c>
      <c r="E10" s="82">
        <v>4.92028985507246E-2</v>
      </c>
      <c r="F10" s="82">
        <v>7.1668667466986802E-2</v>
      </c>
      <c r="G10" s="82">
        <v>8.2947368421052603E-2</v>
      </c>
      <c r="H10" s="86"/>
    </row>
    <row r="11" spans="1:8" x14ac:dyDescent="0.25">
      <c r="A11" s="64" t="s">
        <v>9</v>
      </c>
      <c r="B11" s="61" t="s">
        <v>274</v>
      </c>
      <c r="C11" s="82">
        <v>4.4927536231884099E-2</v>
      </c>
      <c r="D11" s="82">
        <v>7.3856209150326799E-2</v>
      </c>
      <c r="E11" s="82">
        <v>5.2734375E-2</v>
      </c>
      <c r="F11" s="82">
        <v>7.1895424836601302E-2</v>
      </c>
      <c r="G11" s="82">
        <v>8.42105263157895E-2</v>
      </c>
      <c r="H11" s="86"/>
    </row>
    <row r="12" spans="1:8" x14ac:dyDescent="0.25">
      <c r="A12" s="64" t="s">
        <v>10</v>
      </c>
      <c r="B12" s="61" t="s">
        <v>274</v>
      </c>
      <c r="C12" s="82">
        <v>3.7852760736196298E-2</v>
      </c>
      <c r="D12" s="82">
        <v>7.8920741989881901E-2</v>
      </c>
      <c r="E12" s="82">
        <v>4.9803921568627403E-2</v>
      </c>
      <c r="F12" s="82">
        <v>7.1707317073170698E-2</v>
      </c>
      <c r="G12" s="82">
        <v>8.4057971014492805E-2</v>
      </c>
      <c r="H12" s="86"/>
    </row>
    <row r="13" spans="1:8" x14ac:dyDescent="0.25">
      <c r="A13" s="64" t="s">
        <v>11</v>
      </c>
      <c r="B13" s="61" t="s">
        <v>274</v>
      </c>
      <c r="C13" s="82">
        <v>9.0206185567010294E-2</v>
      </c>
      <c r="D13" s="82">
        <v>0.104379562043796</v>
      </c>
      <c r="E13" s="82">
        <v>0.10709219858155999</v>
      </c>
      <c r="F13" s="82">
        <v>0.105116279069767</v>
      </c>
      <c r="G13" s="82">
        <v>0.106057268722467</v>
      </c>
      <c r="H13" s="86"/>
    </row>
    <row r="14" spans="1:8" x14ac:dyDescent="0.25">
      <c r="A14" s="64" t="s">
        <v>12</v>
      </c>
      <c r="B14" s="61" t="s">
        <v>274</v>
      </c>
      <c r="C14" s="82">
        <v>5.7281553398058301E-2</v>
      </c>
      <c r="D14" s="82">
        <v>8.0961538461538501E-2</v>
      </c>
      <c r="E14" s="82">
        <v>6.16504854368932E-2</v>
      </c>
      <c r="F14" s="82">
        <v>7.6956521739130396E-2</v>
      </c>
      <c r="G14" s="82">
        <v>8.5919999999999996E-2</v>
      </c>
      <c r="H14" s="86"/>
    </row>
    <row r="15" spans="1:8" x14ac:dyDescent="0.25">
      <c r="A15" s="64" t="s">
        <v>13</v>
      </c>
      <c r="B15" s="61" t="s">
        <v>274</v>
      </c>
      <c r="C15" s="82">
        <v>0.9</v>
      </c>
      <c r="D15" s="82">
        <v>0.9</v>
      </c>
      <c r="E15" s="82">
        <v>0.9</v>
      </c>
      <c r="F15" s="82">
        <v>0.9</v>
      </c>
      <c r="G15" s="82">
        <v>0.9</v>
      </c>
      <c r="H15" s="86"/>
    </row>
    <row r="16" spans="1:8" x14ac:dyDescent="0.25">
      <c r="A16" s="64" t="s">
        <v>14</v>
      </c>
      <c r="B16" s="61" t="s">
        <v>274</v>
      </c>
      <c r="C16" s="82">
        <v>0.12648026315789501</v>
      </c>
      <c r="D16" s="82">
        <v>0.131547619047619</v>
      </c>
      <c r="E16" s="82">
        <v>0.15049504950494999</v>
      </c>
      <c r="F16" s="82">
        <v>0.13783783783783801</v>
      </c>
      <c r="G16" s="82">
        <v>0.14537037037037001</v>
      </c>
      <c r="H16" s="86"/>
    </row>
    <row r="17" spans="1:8" x14ac:dyDescent="0.25">
      <c r="A17" s="64" t="s">
        <v>15</v>
      </c>
      <c r="B17" s="61" t="s">
        <v>274</v>
      </c>
      <c r="C17" s="82">
        <v>4.1011235955056201E-2</v>
      </c>
      <c r="D17" s="82">
        <v>8.1260504201680697E-2</v>
      </c>
      <c r="E17" s="82">
        <v>5.06976744186046E-2</v>
      </c>
      <c r="F17" s="82">
        <v>7.2656250000000006E-2</v>
      </c>
      <c r="G17" s="82">
        <v>8.4027777777777798E-2</v>
      </c>
      <c r="H17" s="86"/>
    </row>
    <row r="18" spans="1:8" x14ac:dyDescent="0.25">
      <c r="A18" s="64" t="s">
        <v>16</v>
      </c>
      <c r="B18" s="61" t="s">
        <v>274</v>
      </c>
      <c r="C18" s="82">
        <v>2.9915254237288101E-2</v>
      </c>
      <c r="D18" s="82">
        <v>9.4052863436123402E-2</v>
      </c>
      <c r="E18" s="82">
        <v>4.5225464190981397E-2</v>
      </c>
      <c r="F18" s="82">
        <v>6.7685589519650702E-2</v>
      </c>
      <c r="G18" s="82">
        <v>8.7351778656126505E-2</v>
      </c>
      <c r="H18" s="86"/>
    </row>
    <row r="19" spans="1:8" x14ac:dyDescent="0.25">
      <c r="A19" s="64" t="s">
        <v>17</v>
      </c>
      <c r="B19" s="61" t="s">
        <v>274</v>
      </c>
      <c r="C19" s="82">
        <v>3.0131004366812202E-2</v>
      </c>
      <c r="D19" s="82">
        <v>9.3142857142857097E-2</v>
      </c>
      <c r="E19" s="82">
        <v>4.5547945205479501E-2</v>
      </c>
      <c r="F19" s="82">
        <v>6.7796610169491497E-2</v>
      </c>
      <c r="G19" s="82">
        <v>8.7487179487179503E-2</v>
      </c>
      <c r="H19" s="86"/>
    </row>
    <row r="20" spans="1:8" x14ac:dyDescent="0.25">
      <c r="A20" s="64" t="s">
        <v>18</v>
      </c>
      <c r="B20" s="61" t="s">
        <v>274</v>
      </c>
      <c r="C20" s="82">
        <v>2.99009900990099E-2</v>
      </c>
      <c r="D20" s="82">
        <v>9.3814432989690694E-2</v>
      </c>
      <c r="E20" s="82">
        <v>4.5186335403726699E-2</v>
      </c>
      <c r="F20" s="82">
        <v>6.7774936061381102E-2</v>
      </c>
      <c r="G20" s="82">
        <v>8.7499999999999994E-2</v>
      </c>
      <c r="H20" s="86"/>
    </row>
    <row r="21" spans="1:8" x14ac:dyDescent="0.25">
      <c r="A21" s="64" t="s">
        <v>19</v>
      </c>
      <c r="B21" s="61" t="s">
        <v>274</v>
      </c>
      <c r="C21" s="82">
        <v>0.9</v>
      </c>
      <c r="D21" s="82">
        <v>0.9</v>
      </c>
      <c r="E21" s="82">
        <v>0.9</v>
      </c>
      <c r="F21" s="82">
        <v>0.9</v>
      </c>
      <c r="G21" s="82">
        <v>0.9</v>
      </c>
      <c r="H21" s="86"/>
    </row>
    <row r="22" spans="1:8" x14ac:dyDescent="0.25">
      <c r="A22" s="64" t="s">
        <v>20</v>
      </c>
      <c r="B22" s="61" t="s">
        <v>274</v>
      </c>
      <c r="C22" s="82">
        <v>7.8442280945758003E-2</v>
      </c>
      <c r="D22" s="82">
        <v>9.8879551820728301E-2</v>
      </c>
      <c r="E22" s="82">
        <v>9.1821561338289906E-2</v>
      </c>
      <c r="F22" s="82">
        <v>0.102702702702703</v>
      </c>
      <c r="G22" s="82">
        <v>0.119201995012469</v>
      </c>
      <c r="H22" s="86"/>
    </row>
    <row r="23" spans="1:8" x14ac:dyDescent="0.25">
      <c r="A23" s="66" t="s">
        <v>21</v>
      </c>
      <c r="B23" s="61" t="s">
        <v>261</v>
      </c>
      <c r="C23" s="82">
        <v>4.9459459459459502E-2</v>
      </c>
      <c r="D23" s="82">
        <v>7.9108635097492996E-2</v>
      </c>
      <c r="E23" s="82">
        <v>5.4863221884498499E-2</v>
      </c>
      <c r="F23" s="82">
        <v>7.1611253196930902E-2</v>
      </c>
      <c r="G23" s="82">
        <v>8.6893203883495099E-2</v>
      </c>
      <c r="H23" s="86"/>
    </row>
    <row r="24" spans="1:8" x14ac:dyDescent="0.25">
      <c r="A24" s="64" t="s">
        <v>22</v>
      </c>
      <c r="B24" s="61" t="s">
        <v>274</v>
      </c>
      <c r="C24" s="82">
        <v>3.1434599156118098E-2</v>
      </c>
      <c r="D24" s="82">
        <v>8.6033519553072604E-2</v>
      </c>
      <c r="E24" s="82">
        <v>4.6611570247933901E-2</v>
      </c>
      <c r="F24" s="82">
        <v>6.7924528301886805E-2</v>
      </c>
      <c r="G24" s="82">
        <v>8.7499999999999994E-2</v>
      </c>
      <c r="H24" s="86"/>
    </row>
    <row r="25" spans="1:8" x14ac:dyDescent="0.25">
      <c r="A25" s="66" t="s">
        <v>23</v>
      </c>
      <c r="B25" s="61" t="s">
        <v>261</v>
      </c>
      <c r="C25" s="82">
        <v>3.1388329979879302E-2</v>
      </c>
      <c r="D25" s="82">
        <v>8.6931818181818193E-2</v>
      </c>
      <c r="E25" s="82">
        <v>4.7452229299363102E-2</v>
      </c>
      <c r="F25" s="82">
        <v>6.9633507853403095E-2</v>
      </c>
      <c r="G25" s="82">
        <v>8.61320754716981E-2</v>
      </c>
      <c r="H25" s="86"/>
    </row>
    <row r="26" spans="1:8" x14ac:dyDescent="0.25">
      <c r="A26" s="64" t="s">
        <v>24</v>
      </c>
      <c r="B26" s="61" t="s">
        <v>274</v>
      </c>
      <c r="C26" s="82">
        <v>8.8307692307692295E-2</v>
      </c>
      <c r="D26" s="82">
        <v>8.9320388349514598E-2</v>
      </c>
      <c r="E26" s="82">
        <v>8.6249999999999993E-2</v>
      </c>
      <c r="F26" s="82">
        <v>8.6703096539162097E-2</v>
      </c>
      <c r="G26" s="82">
        <v>9.2337164750957906E-2</v>
      </c>
      <c r="H26" s="86"/>
    </row>
    <row r="27" spans="1:8" x14ac:dyDescent="0.25">
      <c r="A27" s="64" t="s">
        <v>25</v>
      </c>
      <c r="B27" s="61" t="s">
        <v>274</v>
      </c>
      <c r="C27" s="82">
        <v>6.7632850241545903E-2</v>
      </c>
      <c r="D27" s="82">
        <v>9.1594827586206906E-2</v>
      </c>
      <c r="E27" s="82">
        <v>5.9615384615384598E-2</v>
      </c>
      <c r="F27" s="82">
        <v>7.5418060200668893E-2</v>
      </c>
      <c r="G27" s="82">
        <v>8.5049833887043194E-2</v>
      </c>
      <c r="H27" s="86"/>
    </row>
    <row r="28" spans="1:8" x14ac:dyDescent="0.25">
      <c r="A28" s="64" t="s">
        <v>26</v>
      </c>
      <c r="B28" s="61" t="s">
        <v>274</v>
      </c>
      <c r="C28" s="82">
        <v>2.99586776859504E-2</v>
      </c>
      <c r="D28" s="82">
        <v>9.4200000000000006E-2</v>
      </c>
      <c r="E28" s="82">
        <v>4.3459119496855297E-2</v>
      </c>
      <c r="F28" s="82">
        <v>6.6041666666666707E-2</v>
      </c>
      <c r="G28" s="82">
        <v>8.38235294117647E-2</v>
      </c>
      <c r="H28" s="86"/>
    </row>
    <row r="29" spans="1:8" x14ac:dyDescent="0.25">
      <c r="A29" s="64" t="s">
        <v>27</v>
      </c>
      <c r="B29" s="61" t="s">
        <v>274</v>
      </c>
      <c r="C29" s="82">
        <v>3.0634920634920602E-2</v>
      </c>
      <c r="D29" s="82">
        <v>9.2307692307692299E-2</v>
      </c>
      <c r="E29" s="82">
        <v>4.4158415841584198E-2</v>
      </c>
      <c r="F29" s="82">
        <v>6.5609756097561006E-2</v>
      </c>
      <c r="G29" s="82">
        <v>8.4339080459770094E-2</v>
      </c>
      <c r="H29" s="86"/>
    </row>
    <row r="30" spans="1:8" x14ac:dyDescent="0.25">
      <c r="A30" s="64" t="s">
        <v>28</v>
      </c>
      <c r="B30" s="61" t="s">
        <v>274</v>
      </c>
      <c r="C30" s="82">
        <v>0.108125</v>
      </c>
      <c r="D30" s="82">
        <v>0.15398936170212801</v>
      </c>
      <c r="E30" s="82">
        <v>0.153198653198653</v>
      </c>
      <c r="F30" s="82">
        <v>0.14896551724137899</v>
      </c>
      <c r="G30" s="82">
        <v>0.15503875968992201</v>
      </c>
      <c r="H30" s="86"/>
    </row>
  </sheetData>
  <sheetProtection algorithmName="SHA-512" hashValue="VGMeADuCnwjV5dARgICxcavmxOhG1RV/Dwbyi+6taJ4RoOwHvRWQf3sIAhDFWvR+dwpdxSeCK9W0MoAre5g4nQ==" saltValue="TqfziW3PiU3xi3BHKHntZg==" spinCount="100000" sheet="1" objects="1" scenarios="1" formatColumns="0" formatRows="0" autoFilter="0"/>
  <autoFilter ref="A1:G30" xr:uid="{00000000-0009-0000-0000-000011000000}"/>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I30"/>
  <sheetViews>
    <sheetView zoomScale="90" zoomScaleNormal="90"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5" x14ac:dyDescent="0.25"/>
  <cols>
    <col min="1" max="1" width="15.42578125" style="3" bestFit="1" customWidth="1"/>
    <col min="2" max="2" width="11.5703125" style="3" bestFit="1" customWidth="1"/>
    <col min="3" max="3" width="10.28515625" style="3" bestFit="1" customWidth="1"/>
    <col min="4" max="4" width="11.85546875" style="3" bestFit="1" customWidth="1"/>
    <col min="5" max="5" width="11.7109375" style="4" bestFit="1" customWidth="1"/>
    <col min="6" max="6" width="11" style="4" bestFit="1" customWidth="1"/>
    <col min="7" max="8" width="15.5703125" style="4" bestFit="1" customWidth="1"/>
    <col min="9" max="9" width="14.28515625" style="4" bestFit="1" customWidth="1"/>
    <col min="10" max="12" width="15.42578125" style="4" bestFit="1" customWidth="1"/>
    <col min="13" max="13" width="16.42578125" style="4" bestFit="1" customWidth="1"/>
    <col min="14" max="14" width="9.7109375" style="1" customWidth="1"/>
    <col min="15" max="15" width="9.7109375" style="1" bestFit="1" customWidth="1"/>
    <col min="16" max="17" width="10.7109375" style="1" bestFit="1" customWidth="1"/>
    <col min="18" max="18" width="11.85546875" style="1" bestFit="1" customWidth="1"/>
    <col min="19" max="19" width="9.85546875" style="1" bestFit="1" customWidth="1"/>
    <col min="20" max="20" width="9.7109375" style="1" bestFit="1" customWidth="1"/>
    <col min="21" max="22" width="10.7109375" style="1" bestFit="1" customWidth="1"/>
    <col min="23" max="23" width="11.85546875" style="1" bestFit="1" customWidth="1"/>
    <col min="24" max="24" width="10.42578125" style="1" customWidth="1"/>
    <col min="25" max="25" width="10.28515625" style="1" customWidth="1"/>
    <col min="26" max="27" width="11.28515625" style="1" customWidth="1"/>
    <col min="28" max="28" width="12.42578125" style="1" bestFit="1" customWidth="1"/>
    <col min="29" max="29" width="10" style="1" bestFit="1" customWidth="1"/>
    <col min="30" max="31" width="9" style="1" bestFit="1" customWidth="1"/>
    <col min="32" max="32" width="9.5703125" style="1" bestFit="1" customWidth="1"/>
    <col min="33" max="33" width="9" style="1" bestFit="1" customWidth="1"/>
    <col min="34" max="34" width="13.28515625" style="1" bestFit="1" customWidth="1"/>
    <col min="35" max="35" width="6.140625" style="2" bestFit="1" customWidth="1"/>
    <col min="36" max="16384" width="9.140625" style="2"/>
  </cols>
  <sheetData>
    <row r="1" spans="1:35" s="5" customFormat="1" x14ac:dyDescent="0.25">
      <c r="A1" s="25" t="s">
        <v>39</v>
      </c>
      <c r="B1" s="25" t="s">
        <v>260</v>
      </c>
      <c r="C1" s="25" t="s">
        <v>264</v>
      </c>
      <c r="D1" s="26" t="s">
        <v>368</v>
      </c>
      <c r="E1" s="26" t="s">
        <v>377</v>
      </c>
      <c r="F1" s="27" t="s">
        <v>370</v>
      </c>
      <c r="G1" s="26" t="s">
        <v>369</v>
      </c>
      <c r="H1" s="26" t="s">
        <v>376</v>
      </c>
      <c r="I1" s="26" t="s">
        <v>375</v>
      </c>
      <c r="J1" s="26" t="s">
        <v>374</v>
      </c>
      <c r="K1" s="26" t="s">
        <v>371</v>
      </c>
      <c r="L1" s="26" t="s">
        <v>372</v>
      </c>
      <c r="M1" s="26" t="s">
        <v>373</v>
      </c>
      <c r="N1" s="41" t="s">
        <v>29</v>
      </c>
      <c r="O1" s="41" t="s">
        <v>30</v>
      </c>
      <c r="P1" s="41" t="s">
        <v>31</v>
      </c>
      <c r="Q1" s="41" t="s">
        <v>32</v>
      </c>
      <c r="R1" s="41" t="s">
        <v>33</v>
      </c>
      <c r="S1" s="41" t="s">
        <v>34</v>
      </c>
      <c r="T1" s="41" t="s">
        <v>35</v>
      </c>
      <c r="U1" s="41" t="s">
        <v>36</v>
      </c>
      <c r="V1" s="41" t="s">
        <v>37</v>
      </c>
      <c r="W1" s="41" t="s">
        <v>38</v>
      </c>
      <c r="X1" s="27" t="s">
        <v>265</v>
      </c>
      <c r="Y1" s="27" t="s">
        <v>266</v>
      </c>
      <c r="Z1" s="27" t="s">
        <v>267</v>
      </c>
      <c r="AA1" s="27" t="s">
        <v>268</v>
      </c>
      <c r="AB1" s="27" t="s">
        <v>269</v>
      </c>
      <c r="AC1" s="28" t="s">
        <v>256</v>
      </c>
      <c r="AD1" s="28" t="s">
        <v>257</v>
      </c>
      <c r="AE1" s="28" t="s">
        <v>74</v>
      </c>
      <c r="AF1" s="28" t="s">
        <v>258</v>
      </c>
      <c r="AG1" s="28" t="s">
        <v>259</v>
      </c>
      <c r="AH1" s="5" t="s">
        <v>262</v>
      </c>
      <c r="AI1" s="5" t="s">
        <v>263</v>
      </c>
    </row>
    <row r="2" spans="1:35" x14ac:dyDescent="0.25">
      <c r="A2" s="17" t="s">
        <v>0</v>
      </c>
      <c r="B2" s="2" t="s">
        <v>274</v>
      </c>
      <c r="C2" s="2"/>
      <c r="D2" s="1">
        <v>1.9351000000000001E-4</v>
      </c>
      <c r="E2" s="1">
        <v>5.2864399999999999E-2</v>
      </c>
      <c r="F2" s="1">
        <v>3.3966000000000003E-2</v>
      </c>
      <c r="G2" s="1">
        <v>1.4281999999999999E-4</v>
      </c>
      <c r="H2" s="1">
        <v>105.72880000000001</v>
      </c>
      <c r="I2" s="1">
        <v>1.54308E-2</v>
      </c>
      <c r="J2" s="1">
        <v>0.23536799999999999</v>
      </c>
      <c r="K2" s="1">
        <v>1.4589080000000001E-2</v>
      </c>
      <c r="L2" s="1">
        <v>3.8107200000000001E-2</v>
      </c>
      <c r="M2" s="1">
        <v>5.1369999999999999E-2</v>
      </c>
      <c r="N2" s="42">
        <v>0.98115942028985503</v>
      </c>
      <c r="O2" s="42">
        <v>0.94192634560906496</v>
      </c>
      <c r="P2" s="42">
        <v>0.931707317073171</v>
      </c>
      <c r="Q2" s="42">
        <v>0.91452991452991494</v>
      </c>
      <c r="R2" s="42">
        <v>0.91685393258426995</v>
      </c>
      <c r="S2" s="42">
        <v>1.1999999999999999E-3</v>
      </c>
      <c r="T2" s="42">
        <v>0.02</v>
      </c>
      <c r="U2" s="42">
        <v>0.01</v>
      </c>
      <c r="V2" s="42">
        <v>1.4999999999999999E-2</v>
      </c>
      <c r="W2" s="42">
        <v>1.7999999999999999E-2</v>
      </c>
      <c r="X2" s="29">
        <f t="shared" ref="X2:AB2" si="0">0.4*S2</f>
        <v>4.7999999999999996E-4</v>
      </c>
      <c r="Y2" s="29">
        <f t="shared" si="0"/>
        <v>8.0000000000000002E-3</v>
      </c>
      <c r="Z2" s="29">
        <f t="shared" si="0"/>
        <v>4.0000000000000001E-3</v>
      </c>
      <c r="AA2" s="29">
        <f t="shared" si="0"/>
        <v>6.0000000000000001E-3</v>
      </c>
      <c r="AB2" s="29">
        <f t="shared" si="0"/>
        <v>7.1999999999999998E-3</v>
      </c>
      <c r="AC2" s="1">
        <v>2.7397260273972601E-2</v>
      </c>
      <c r="AD2" s="1">
        <v>225</v>
      </c>
      <c r="AE2" s="1">
        <v>1700</v>
      </c>
      <c r="AF2" s="1">
        <v>5.0000000000000001E-4</v>
      </c>
      <c r="AG2" s="1">
        <v>25.294499999999999</v>
      </c>
      <c r="AH2" s="2">
        <v>15</v>
      </c>
      <c r="AI2" s="2">
        <v>225</v>
      </c>
    </row>
    <row r="3" spans="1:35" x14ac:dyDescent="0.25">
      <c r="A3" s="18" t="s">
        <v>1</v>
      </c>
      <c r="B3" s="2" t="s">
        <v>261</v>
      </c>
      <c r="C3" s="2"/>
      <c r="D3" s="1">
        <v>8.8060000000000005E-4</v>
      </c>
      <c r="E3" s="1">
        <v>3.7173200000000003E-2</v>
      </c>
      <c r="F3" s="1">
        <v>0.36297000000000001</v>
      </c>
      <c r="G3" s="1">
        <v>7.5480000000000002E-4</v>
      </c>
      <c r="H3" s="1">
        <v>125.5296</v>
      </c>
      <c r="I3" s="1">
        <v>2.5484199999999999E-2</v>
      </c>
      <c r="J3" s="1">
        <v>0.28767199999999998</v>
      </c>
      <c r="K3" s="1">
        <v>1.83064E-2</v>
      </c>
      <c r="L3" s="1">
        <v>3.4557999999999998E-2</v>
      </c>
      <c r="M3" s="1">
        <v>3.7173200000000003E-2</v>
      </c>
      <c r="N3" s="42">
        <v>0.98581560283687897</v>
      </c>
      <c r="O3" s="42">
        <v>0.95726495726495697</v>
      </c>
      <c r="P3" s="42">
        <v>0.93096234309623405</v>
      </c>
      <c r="Q3" s="42">
        <v>0.90049751243781095</v>
      </c>
      <c r="R3" s="42">
        <v>0.87357630979498901</v>
      </c>
      <c r="S3" s="42">
        <v>6.7000000000000002E-5</v>
      </c>
      <c r="T3" s="42">
        <v>1.4999999999999999E-4</v>
      </c>
      <c r="U3" s="42">
        <v>1.1E-4</v>
      </c>
      <c r="V3" s="42">
        <v>1.4999999999999999E-4</v>
      </c>
      <c r="W3" s="42">
        <v>1.4999999999999999E-4</v>
      </c>
      <c r="X3" s="29">
        <f t="shared" ref="X3:AB3" si="1">0.4*S3</f>
        <v>2.6800000000000001E-5</v>
      </c>
      <c r="Y3" s="29">
        <f t="shared" si="1"/>
        <v>5.9999999999999995E-5</v>
      </c>
      <c r="Z3" s="29">
        <f t="shared" si="1"/>
        <v>4.4000000000000006E-5</v>
      </c>
      <c r="AA3" s="29">
        <f t="shared" si="1"/>
        <v>5.9999999999999995E-5</v>
      </c>
      <c r="AB3" s="29">
        <f t="shared" si="1"/>
        <v>5.9999999999999995E-5</v>
      </c>
      <c r="AC3" s="1">
        <v>432.2</v>
      </c>
      <c r="AD3" s="1">
        <v>241</v>
      </c>
      <c r="AE3" s="1">
        <v>4</v>
      </c>
      <c r="AF3" s="1">
        <v>5.0000000000000001E-4</v>
      </c>
      <c r="AG3" s="1">
        <v>1.60342434058306E-3</v>
      </c>
      <c r="AH3" s="2">
        <v>15</v>
      </c>
      <c r="AI3" s="2">
        <v>241</v>
      </c>
    </row>
    <row r="4" spans="1:35" x14ac:dyDescent="0.25">
      <c r="A4" s="17" t="s">
        <v>2</v>
      </c>
      <c r="B4" s="2" t="s">
        <v>274</v>
      </c>
      <c r="C4" s="2"/>
      <c r="D4" s="1">
        <v>0</v>
      </c>
      <c r="E4" s="1">
        <v>1.18618E-3</v>
      </c>
      <c r="F4" s="1">
        <v>0</v>
      </c>
      <c r="G4" s="1">
        <v>0</v>
      </c>
      <c r="H4" s="1">
        <v>1.9800800000000001</v>
      </c>
      <c r="I4" s="1">
        <v>2.6536300000000001E-4</v>
      </c>
      <c r="J4" s="1">
        <v>4.3150799999999998E-3</v>
      </c>
      <c r="K4" s="1">
        <v>2.6899200000000002E-4</v>
      </c>
      <c r="L4" s="1">
        <v>7.5093600000000001E-4</v>
      </c>
      <c r="M4" s="1">
        <v>1.109592E-3</v>
      </c>
      <c r="N4" s="42">
        <v>0.914201183431953</v>
      </c>
      <c r="O4" s="42">
        <v>0.85714285714285698</v>
      </c>
      <c r="P4" s="42">
        <v>0.90909090909090895</v>
      </c>
      <c r="Q4" s="42">
        <v>0.91269841269841301</v>
      </c>
      <c r="R4" s="42">
        <v>0.89869753979739497</v>
      </c>
      <c r="S4" s="42">
        <v>1.4E-2</v>
      </c>
      <c r="T4" s="42">
        <v>4.4999999999999998E-2</v>
      </c>
      <c r="U4" s="42">
        <v>2.5999999999999999E-2</v>
      </c>
      <c r="V4" s="42">
        <v>3.5999999999999997E-2</v>
      </c>
      <c r="W4" s="42">
        <v>4.2000000000000003E-2</v>
      </c>
      <c r="X4" s="29">
        <f t="shared" ref="X4:AB6" si="2">0.4*S4</f>
        <v>5.6000000000000008E-3</v>
      </c>
      <c r="Y4" s="29">
        <f t="shared" si="2"/>
        <v>1.7999999999999999E-2</v>
      </c>
      <c r="Z4" s="29">
        <f t="shared" si="2"/>
        <v>1.04E-2</v>
      </c>
      <c r="AA4" s="29">
        <f t="shared" si="2"/>
        <v>1.44E-2</v>
      </c>
      <c r="AB4" s="29">
        <f t="shared" si="2"/>
        <v>1.6800000000000002E-2</v>
      </c>
      <c r="AC4" s="1">
        <v>1.0242262810756E-9</v>
      </c>
      <c r="AD4" s="1">
        <v>217</v>
      </c>
      <c r="AE4" s="1">
        <v>10</v>
      </c>
      <c r="AG4" s="1">
        <v>676608297.21362197</v>
      </c>
      <c r="AH4" s="2">
        <v>15</v>
      </c>
      <c r="AI4" s="2">
        <v>217</v>
      </c>
    </row>
    <row r="5" spans="1:35" x14ac:dyDescent="0.25">
      <c r="A5" s="17" t="s">
        <v>3</v>
      </c>
      <c r="B5" s="2" t="s">
        <v>274</v>
      </c>
      <c r="C5" s="2"/>
      <c r="D5" s="1">
        <v>0</v>
      </c>
      <c r="E5" s="1">
        <v>5.56664E-5</v>
      </c>
      <c r="F5" s="1">
        <v>0</v>
      </c>
      <c r="G5" s="1">
        <v>0</v>
      </c>
      <c r="H5" s="1">
        <v>0.183064</v>
      </c>
      <c r="I5" s="1">
        <v>1.4612499999999999E-4</v>
      </c>
      <c r="J5" s="1">
        <v>2.3350000000000001E-4</v>
      </c>
      <c r="K5" s="1">
        <v>3.1569200000000003E-5</v>
      </c>
      <c r="L5" s="1">
        <v>4.4271599999999998E-5</v>
      </c>
      <c r="M5" s="1">
        <v>5.3424799999999997E-5</v>
      </c>
      <c r="N5" s="42">
        <v>0.9</v>
      </c>
      <c r="O5" s="42">
        <v>0.9</v>
      </c>
      <c r="P5" s="42">
        <v>0.9</v>
      </c>
      <c r="Q5" s="42">
        <v>0.9</v>
      </c>
      <c r="R5" s="42">
        <v>0.9</v>
      </c>
      <c r="S5" s="42">
        <v>0</v>
      </c>
      <c r="T5" s="42">
        <v>0</v>
      </c>
      <c r="U5" s="42">
        <v>0</v>
      </c>
      <c r="V5" s="42">
        <v>0</v>
      </c>
      <c r="W5" s="42">
        <v>0</v>
      </c>
      <c r="X5" s="29">
        <f t="shared" si="2"/>
        <v>0</v>
      </c>
      <c r="Y5" s="29">
        <f t="shared" si="2"/>
        <v>0</v>
      </c>
      <c r="Z5" s="29">
        <f t="shared" si="2"/>
        <v>0</v>
      </c>
      <c r="AA5" s="29">
        <f t="shared" si="2"/>
        <v>0</v>
      </c>
      <c r="AB5" s="29">
        <f t="shared" si="2"/>
        <v>0</v>
      </c>
      <c r="AC5" s="1">
        <v>4.7564687975646899E-8</v>
      </c>
      <c r="AD5" s="1">
        <v>218</v>
      </c>
      <c r="AE5" s="1">
        <v>10</v>
      </c>
      <c r="AG5" s="1">
        <v>14569632</v>
      </c>
      <c r="AH5" s="2">
        <v>15</v>
      </c>
      <c r="AI5" s="2">
        <v>218</v>
      </c>
    </row>
    <row r="6" spans="1:35" x14ac:dyDescent="0.25">
      <c r="A6" s="17" t="s">
        <v>4</v>
      </c>
      <c r="B6" s="2" t="s">
        <v>274</v>
      </c>
      <c r="C6" s="2"/>
      <c r="D6" s="1">
        <v>0</v>
      </c>
      <c r="E6" s="1">
        <v>3.3810799999999999</v>
      </c>
      <c r="F6" s="1">
        <v>0</v>
      </c>
      <c r="G6" s="1">
        <v>0</v>
      </c>
      <c r="H6" s="1">
        <v>5024.92</v>
      </c>
      <c r="I6" s="1">
        <v>0.67451300000000003</v>
      </c>
      <c r="J6" s="1">
        <v>10.89044</v>
      </c>
      <c r="K6" s="1">
        <v>0.67247999999999997</v>
      </c>
      <c r="L6" s="1">
        <v>1.92404</v>
      </c>
      <c r="M6" s="1">
        <v>3.0074800000000002</v>
      </c>
      <c r="N6" s="42">
        <v>0.88636363636363602</v>
      </c>
      <c r="O6" s="42">
        <v>0.91519434628975305</v>
      </c>
      <c r="P6" s="42">
        <v>0.93487394957983205</v>
      </c>
      <c r="Q6" s="42">
        <v>0.91752577319587603</v>
      </c>
      <c r="R6" s="42">
        <v>0.95541401273885396</v>
      </c>
      <c r="S6" s="42">
        <v>2.7E-2</v>
      </c>
      <c r="T6" s="42">
        <v>8.2000000000000003E-2</v>
      </c>
      <c r="U6" s="42">
        <v>4.2999999999999997E-2</v>
      </c>
      <c r="V6" s="42">
        <v>6.2E-2</v>
      </c>
      <c r="W6" s="42">
        <v>7.1999999999999995E-2</v>
      </c>
      <c r="X6" s="29">
        <f t="shared" si="2"/>
        <v>1.0800000000000001E-2</v>
      </c>
      <c r="Y6" s="29">
        <f t="shared" si="2"/>
        <v>3.2800000000000003E-2</v>
      </c>
      <c r="Z6" s="29">
        <f t="shared" si="2"/>
        <v>1.72E-2</v>
      </c>
      <c r="AA6" s="29">
        <f t="shared" si="2"/>
        <v>2.4800000000000003E-2</v>
      </c>
      <c r="AB6" s="29">
        <f t="shared" si="2"/>
        <v>2.8799999999999999E-2</v>
      </c>
      <c r="AC6" s="1">
        <v>4.8554033485540298E-6</v>
      </c>
      <c r="AD6" s="1">
        <v>137</v>
      </c>
      <c r="AE6" s="1">
        <v>0.4</v>
      </c>
      <c r="AG6" s="1">
        <v>142727.58620689699</v>
      </c>
      <c r="AH6" s="2"/>
      <c r="AI6" s="2">
        <v>137</v>
      </c>
    </row>
    <row r="7" spans="1:35" x14ac:dyDescent="0.25">
      <c r="A7" s="17" t="s">
        <v>5</v>
      </c>
      <c r="B7" s="2" t="s">
        <v>274</v>
      </c>
      <c r="C7" s="2"/>
      <c r="D7" s="1">
        <v>6.6599999999999998E-6</v>
      </c>
      <c r="E7" s="1">
        <v>5.4732399999999999E-3</v>
      </c>
      <c r="F7" s="1">
        <v>5.4020000000000001E-4</v>
      </c>
      <c r="G7" s="1">
        <v>4.8470000000000003E-6</v>
      </c>
      <c r="H7" s="1">
        <v>48.194400000000002</v>
      </c>
      <c r="I7" s="1">
        <v>4.1031900000000003E-2</v>
      </c>
      <c r="J7" s="1">
        <v>5.5666399999999998E-2</v>
      </c>
      <c r="K7" s="1">
        <v>3.13824E-3</v>
      </c>
      <c r="L7" s="1">
        <v>4.5392399999999999E-3</v>
      </c>
      <c r="M7" s="1">
        <v>5.3611600000000002E-3</v>
      </c>
      <c r="N7" s="42">
        <v>0.90997566909975702</v>
      </c>
      <c r="O7" s="42">
        <v>0.867088607594937</v>
      </c>
      <c r="P7" s="42">
        <v>0.90839694656488501</v>
      </c>
      <c r="Q7" s="42">
        <v>0.92993630573248398</v>
      </c>
      <c r="R7" s="42">
        <v>0.87429854096520798</v>
      </c>
      <c r="S7" s="42">
        <v>1.4E-2</v>
      </c>
      <c r="T7" s="42">
        <v>0.04</v>
      </c>
      <c r="U7" s="42">
        <v>2.4E-2</v>
      </c>
      <c r="V7" s="42">
        <v>3.2000000000000001E-2</v>
      </c>
      <c r="W7" s="42">
        <v>3.6999999999999998E-2</v>
      </c>
      <c r="X7" s="29">
        <f t="shared" ref="X7:AB9" si="3">0.4*S7</f>
        <v>5.6000000000000008E-3</v>
      </c>
      <c r="Y7" s="29">
        <f t="shared" si="3"/>
        <v>1.6E-2</v>
      </c>
      <c r="Z7" s="29">
        <f t="shared" si="3"/>
        <v>9.6000000000000009E-3</v>
      </c>
      <c r="AA7" s="29">
        <f t="shared" si="3"/>
        <v>1.2800000000000001E-2</v>
      </c>
      <c r="AB7" s="29">
        <f t="shared" si="3"/>
        <v>1.4800000000000001E-2</v>
      </c>
      <c r="AC7" s="1">
        <v>1.37342465753425E-2</v>
      </c>
      <c r="AD7" s="1">
        <v>210</v>
      </c>
      <c r="AE7" s="1">
        <v>480</v>
      </c>
      <c r="AF7" s="1">
        <v>0.05</v>
      </c>
      <c r="AG7" s="1">
        <v>50.457809694793497</v>
      </c>
      <c r="AH7" s="2">
        <v>15</v>
      </c>
      <c r="AI7" s="2">
        <v>210</v>
      </c>
    </row>
    <row r="8" spans="1:35" x14ac:dyDescent="0.25">
      <c r="A8" s="17" t="s">
        <v>6</v>
      </c>
      <c r="B8" s="2" t="s">
        <v>274</v>
      </c>
      <c r="C8" s="2"/>
      <c r="D8" s="1">
        <v>9.9159999999999996E-7</v>
      </c>
      <c r="E8" s="1">
        <v>0.68742400000000004</v>
      </c>
      <c r="F8" s="1">
        <v>1.3134999999999999E-4</v>
      </c>
      <c r="G8" s="1">
        <v>7.3259999999999998E-7</v>
      </c>
      <c r="H8" s="1">
        <v>1109.5920000000001</v>
      </c>
      <c r="I8" s="1">
        <v>0.191716</v>
      </c>
      <c r="J8" s="1">
        <v>2.3536800000000002</v>
      </c>
      <c r="K8" s="1">
        <v>0.148506</v>
      </c>
      <c r="L8" s="1">
        <v>0.41469600000000001</v>
      </c>
      <c r="M8" s="1">
        <v>0.62951599999999996</v>
      </c>
      <c r="N8" s="42">
        <v>0.88690476190476197</v>
      </c>
      <c r="O8" s="42">
        <v>0.97311827956989205</v>
      </c>
      <c r="P8" s="42">
        <v>0.93904761904761902</v>
      </c>
      <c r="Q8" s="42">
        <v>0.93809523809523798</v>
      </c>
      <c r="R8" s="42">
        <v>0.89295774647887305</v>
      </c>
      <c r="S8" s="42">
        <v>0.02</v>
      </c>
      <c r="T8" s="42">
        <v>6.2E-2</v>
      </c>
      <c r="U8" s="42">
        <v>3.5000000000000003E-2</v>
      </c>
      <c r="V8" s="42">
        <v>4.8000000000000001E-2</v>
      </c>
      <c r="W8" s="42">
        <v>5.5E-2</v>
      </c>
      <c r="X8" s="29">
        <f t="shared" si="3"/>
        <v>8.0000000000000002E-3</v>
      </c>
      <c r="Y8" s="29">
        <f t="shared" si="3"/>
        <v>2.4800000000000003E-2</v>
      </c>
      <c r="Z8" s="29">
        <f t="shared" si="3"/>
        <v>1.4000000000000002E-2</v>
      </c>
      <c r="AA8" s="29">
        <f t="shared" si="3"/>
        <v>1.9200000000000002E-2</v>
      </c>
      <c r="AB8" s="29">
        <f t="shared" si="3"/>
        <v>2.2000000000000002E-2</v>
      </c>
      <c r="AC8" s="1">
        <v>8.6738964992389594E-5</v>
      </c>
      <c r="AD8" s="1">
        <v>213</v>
      </c>
      <c r="AE8" s="1">
        <v>480</v>
      </c>
      <c r="AF8" s="1">
        <v>0.05</v>
      </c>
      <c r="AG8" s="1">
        <v>7989.4889230094304</v>
      </c>
      <c r="AH8" s="2">
        <v>15</v>
      </c>
      <c r="AI8" s="2">
        <v>213</v>
      </c>
    </row>
    <row r="9" spans="1:35" x14ac:dyDescent="0.25">
      <c r="A9" s="17" t="s">
        <v>7</v>
      </c>
      <c r="B9" s="2" t="s">
        <v>274</v>
      </c>
      <c r="C9" s="2"/>
      <c r="D9" s="1">
        <v>5.5130000000000002E-7</v>
      </c>
      <c r="E9" s="1">
        <v>9.1345200000000002</v>
      </c>
      <c r="F9" s="1">
        <v>3.6600000000000002E-5</v>
      </c>
      <c r="G9" s="1">
        <v>4.144E-7</v>
      </c>
      <c r="H9" s="1">
        <v>13281.48</v>
      </c>
      <c r="I9" s="1">
        <v>1.65998</v>
      </c>
      <c r="J9" s="1">
        <v>28.767199999999999</v>
      </c>
      <c r="K9" s="1">
        <v>1.6288959999999999</v>
      </c>
      <c r="L9" s="1">
        <v>4.7073600000000004</v>
      </c>
      <c r="M9" s="1">
        <v>7.6214399999999998</v>
      </c>
      <c r="N9" s="42">
        <v>0.86585365853658502</v>
      </c>
      <c r="O9" s="42">
        <v>0.94236311239193105</v>
      </c>
      <c r="P9" s="42">
        <v>0.934579439252336</v>
      </c>
      <c r="Q9" s="42">
        <v>0.94453004622496095</v>
      </c>
      <c r="R9" s="42">
        <v>0.9375</v>
      </c>
      <c r="S9" s="42">
        <v>3.9E-2</v>
      </c>
      <c r="T9" s="42">
        <v>0.13</v>
      </c>
      <c r="U9" s="42">
        <v>6.4000000000000001E-2</v>
      </c>
      <c r="V9" s="42">
        <v>0.09</v>
      </c>
      <c r="W9" s="42">
        <v>0.11</v>
      </c>
      <c r="X9" s="29">
        <f t="shared" si="3"/>
        <v>1.5600000000000001E-2</v>
      </c>
      <c r="Y9" s="29">
        <f t="shared" si="3"/>
        <v>5.2000000000000005E-2</v>
      </c>
      <c r="Z9" s="29">
        <f t="shared" si="3"/>
        <v>2.5600000000000001E-2</v>
      </c>
      <c r="AA9" s="29">
        <f t="shared" si="3"/>
        <v>3.5999999999999997E-2</v>
      </c>
      <c r="AB9" s="29">
        <f t="shared" si="3"/>
        <v>4.4000000000000004E-2</v>
      </c>
      <c r="AC9" s="1">
        <v>3.7861491628614902E-5</v>
      </c>
      <c r="AD9" s="1">
        <v>214</v>
      </c>
      <c r="AE9" s="1">
        <v>480</v>
      </c>
      <c r="AF9" s="1">
        <v>0.05</v>
      </c>
      <c r="AG9" s="1">
        <v>18303.557788944701</v>
      </c>
      <c r="AH9" s="2">
        <v>15</v>
      </c>
      <c r="AI9" s="2">
        <v>214</v>
      </c>
    </row>
    <row r="10" spans="1:35" x14ac:dyDescent="0.25">
      <c r="A10" s="18" t="s">
        <v>8</v>
      </c>
      <c r="B10" s="2" t="s">
        <v>261</v>
      </c>
      <c r="C10" s="2"/>
      <c r="D10" s="1">
        <v>4.9209999999999998E-5</v>
      </c>
      <c r="E10" s="1">
        <v>8.6861999999999996E-4</v>
      </c>
      <c r="F10" s="1">
        <v>1.5428999999999999E-4</v>
      </c>
      <c r="G10" s="1">
        <v>5.0319999999999999E-5</v>
      </c>
      <c r="H10" s="1">
        <v>17.559200000000001</v>
      </c>
      <c r="I10" s="1">
        <v>3.6589700000000001E-3</v>
      </c>
      <c r="J10" s="1">
        <v>1.9613999999999999E-2</v>
      </c>
      <c r="K10" s="1">
        <v>4.0161999999999999E-4</v>
      </c>
      <c r="L10" s="1">
        <v>7.0049999999999995E-4</v>
      </c>
      <c r="M10" s="1">
        <v>8.5367600000000004E-4</v>
      </c>
      <c r="N10" s="42">
        <v>0.90521327014218</v>
      </c>
      <c r="O10" s="42">
        <v>0.85365853658536595</v>
      </c>
      <c r="P10" s="42">
        <v>0.91304347826086996</v>
      </c>
      <c r="Q10" s="42">
        <v>0.92797118847538995</v>
      </c>
      <c r="R10" s="42">
        <v>0.87368421052631595</v>
      </c>
      <c r="S10" s="42">
        <v>2.7E-2</v>
      </c>
      <c r="T10" s="42">
        <v>7.4999999999999997E-2</v>
      </c>
      <c r="U10" s="42">
        <v>4.4999999999999998E-2</v>
      </c>
      <c r="V10" s="42">
        <v>6.2E-2</v>
      </c>
      <c r="W10" s="42">
        <v>7.1999999999999995E-2</v>
      </c>
      <c r="X10" s="29">
        <f t="shared" ref="X10:AB10" si="4">0.4*S10</f>
        <v>1.0800000000000001E-2</v>
      </c>
      <c r="Y10" s="29">
        <f t="shared" si="4"/>
        <v>0.03</v>
      </c>
      <c r="Z10" s="29">
        <f t="shared" si="4"/>
        <v>1.7999999999999999E-2</v>
      </c>
      <c r="AA10" s="29">
        <f t="shared" si="4"/>
        <v>2.4800000000000003E-2</v>
      </c>
      <c r="AB10" s="29">
        <f t="shared" si="4"/>
        <v>2.8799999999999999E-2</v>
      </c>
      <c r="AC10" s="1">
        <v>30.167100000000001</v>
      </c>
      <c r="AD10" s="1">
        <v>137</v>
      </c>
      <c r="AE10" s="1">
        <v>10</v>
      </c>
      <c r="AF10" s="1">
        <v>1</v>
      </c>
      <c r="AG10" s="1">
        <v>2.2972045705420802E-2</v>
      </c>
      <c r="AH10" s="2">
        <v>200</v>
      </c>
      <c r="AI10" s="2">
        <v>137</v>
      </c>
    </row>
    <row r="11" spans="1:35" x14ac:dyDescent="0.25">
      <c r="A11" s="17" t="s">
        <v>9</v>
      </c>
      <c r="B11" s="2" t="s">
        <v>274</v>
      </c>
      <c r="C11" s="2"/>
      <c r="D11" s="1">
        <v>0</v>
      </c>
      <c r="E11" s="1">
        <v>0.13318840000000001</v>
      </c>
      <c r="F11" s="1">
        <v>0</v>
      </c>
      <c r="G11" s="1">
        <v>0</v>
      </c>
      <c r="H11" s="1">
        <v>233.5</v>
      </c>
      <c r="I11" s="1">
        <v>3.1446099999999998E-2</v>
      </c>
      <c r="J11" s="1">
        <v>0.51370000000000005</v>
      </c>
      <c r="K11" s="1">
        <v>3.19428E-2</v>
      </c>
      <c r="L11" s="1">
        <v>8.9290400000000006E-2</v>
      </c>
      <c r="M11" s="1">
        <v>0.1281448</v>
      </c>
      <c r="N11" s="42">
        <v>0.92753623188405798</v>
      </c>
      <c r="O11" s="42">
        <v>0.82352941176470595</v>
      </c>
      <c r="P11" s="42">
        <v>0.890625</v>
      </c>
      <c r="Q11" s="42">
        <v>0.908496732026144</v>
      </c>
      <c r="R11" s="42">
        <v>0.88038277511961704</v>
      </c>
      <c r="S11" s="42">
        <v>9.7999999999999997E-3</v>
      </c>
      <c r="T11" s="42">
        <v>2.5999999999999999E-2</v>
      </c>
      <c r="U11" s="42">
        <v>1.9E-2</v>
      </c>
      <c r="V11" s="42">
        <v>2.4E-2</v>
      </c>
      <c r="W11" s="42">
        <v>2.5999999999999999E-2</v>
      </c>
      <c r="X11" s="29">
        <f t="shared" ref="X11:AB11" si="5">0.4*S11</f>
        <v>3.9199999999999999E-3</v>
      </c>
      <c r="Y11" s="29">
        <f t="shared" si="5"/>
        <v>1.04E-2</v>
      </c>
      <c r="Z11" s="29">
        <f t="shared" si="5"/>
        <v>7.6E-3</v>
      </c>
      <c r="AA11" s="29">
        <f t="shared" si="5"/>
        <v>9.6000000000000009E-3</v>
      </c>
      <c r="AB11" s="29">
        <f t="shared" si="5"/>
        <v>1.04E-2</v>
      </c>
      <c r="AC11" s="1">
        <v>9.3226788432267907E-6</v>
      </c>
      <c r="AD11" s="1">
        <v>221</v>
      </c>
      <c r="AE11" s="1">
        <v>250</v>
      </c>
      <c r="AG11" s="1">
        <v>74334.857142857101</v>
      </c>
      <c r="AH11" s="2">
        <v>15</v>
      </c>
      <c r="AI11" s="2">
        <v>221</v>
      </c>
    </row>
    <row r="12" spans="1:35" x14ac:dyDescent="0.25">
      <c r="A12" s="17" t="s">
        <v>10</v>
      </c>
      <c r="B12" s="2" t="s">
        <v>274</v>
      </c>
      <c r="C12" s="2"/>
      <c r="D12" s="1">
        <v>0</v>
      </c>
      <c r="E12" s="1">
        <v>0.61270400000000003</v>
      </c>
      <c r="F12" s="1">
        <v>0</v>
      </c>
      <c r="G12" s="1">
        <v>0</v>
      </c>
      <c r="H12" s="1">
        <v>1038.6079999999999</v>
      </c>
      <c r="I12" s="1">
        <v>0.174181</v>
      </c>
      <c r="J12" s="1">
        <v>2.2229199999999998</v>
      </c>
      <c r="K12" s="1">
        <v>0.1386056</v>
      </c>
      <c r="L12" s="1">
        <v>0.38667600000000002</v>
      </c>
      <c r="M12" s="1">
        <v>0.57347599999999999</v>
      </c>
      <c r="N12" s="42">
        <v>0.90184049079754602</v>
      </c>
      <c r="O12" s="42">
        <v>0.89376053962900504</v>
      </c>
      <c r="P12" s="42">
        <v>0.92254901960784297</v>
      </c>
      <c r="Q12" s="42">
        <v>0.92845528455284598</v>
      </c>
      <c r="R12" s="42">
        <v>0.88405797101449302</v>
      </c>
      <c r="S12" s="42">
        <v>1.6E-2</v>
      </c>
      <c r="T12" s="42">
        <v>0.05</v>
      </c>
      <c r="U12" s="42">
        <v>2.7E-2</v>
      </c>
      <c r="V12" s="42">
        <v>3.6999999999999998E-2</v>
      </c>
      <c r="W12" s="42">
        <v>4.3999999999999997E-2</v>
      </c>
      <c r="X12" s="29">
        <f t="shared" ref="X12:AB12" si="6">0.4*S12</f>
        <v>6.4000000000000003E-3</v>
      </c>
      <c r="Y12" s="29">
        <f t="shared" si="6"/>
        <v>2.0000000000000004E-2</v>
      </c>
      <c r="Z12" s="29">
        <f t="shared" si="6"/>
        <v>1.0800000000000001E-2</v>
      </c>
      <c r="AA12" s="29">
        <f t="shared" si="6"/>
        <v>1.4800000000000001E-2</v>
      </c>
      <c r="AB12" s="29">
        <f t="shared" si="6"/>
        <v>1.7600000000000001E-2</v>
      </c>
      <c r="AC12" s="1">
        <v>1.5506088280060901E-5</v>
      </c>
      <c r="AD12" s="1">
        <v>206</v>
      </c>
      <c r="AE12" s="1">
        <v>6300</v>
      </c>
      <c r="AG12" s="1">
        <v>44692.122699386498</v>
      </c>
      <c r="AH12" s="2"/>
      <c r="AI12" s="2">
        <v>206</v>
      </c>
    </row>
    <row r="13" spans="1:35" x14ac:dyDescent="0.25">
      <c r="A13" s="17" t="s">
        <v>11</v>
      </c>
      <c r="B13" s="2" t="s">
        <v>274</v>
      </c>
      <c r="C13" s="2"/>
      <c r="D13" s="1">
        <v>4.6250000000000002E-4</v>
      </c>
      <c r="E13" s="1">
        <v>6.7061200000000001E-2</v>
      </c>
      <c r="F13" s="1">
        <v>4.6620000000000002E-2</v>
      </c>
      <c r="G13" s="1">
        <v>3.9589999999999997E-4</v>
      </c>
      <c r="H13" s="1">
        <v>160.648</v>
      </c>
      <c r="I13" s="1">
        <v>2.85236E-2</v>
      </c>
      <c r="J13" s="1">
        <v>0.36052400000000001</v>
      </c>
      <c r="K13" s="1">
        <v>2.2415999999999998E-2</v>
      </c>
      <c r="L13" s="1">
        <v>5.3424800000000001E-2</v>
      </c>
      <c r="M13" s="1">
        <v>6.6874400000000001E-2</v>
      </c>
      <c r="N13" s="42">
        <v>0.98969072164948502</v>
      </c>
      <c r="O13" s="42">
        <v>0.98540145985401395</v>
      </c>
      <c r="P13" s="42">
        <v>0.95212765957446799</v>
      </c>
      <c r="Q13" s="42">
        <v>0.93488372093023298</v>
      </c>
      <c r="R13" s="42">
        <v>0.93722466960352402</v>
      </c>
      <c r="S13" s="42">
        <v>2.7999999999999998E-4</v>
      </c>
      <c r="T13" s="42">
        <v>5.8999999999999999E-3</v>
      </c>
      <c r="U13" s="42">
        <v>2.8E-3</v>
      </c>
      <c r="V13" s="42">
        <v>4.7999999999999996E-3</v>
      </c>
      <c r="W13" s="42">
        <v>5.7999999999999996E-3</v>
      </c>
      <c r="X13" s="29">
        <f t="shared" ref="X13:AB13" si="7">0.4*S13</f>
        <v>1.12E-4</v>
      </c>
      <c r="Y13" s="29">
        <f t="shared" si="7"/>
        <v>2.3600000000000001E-3</v>
      </c>
      <c r="Z13" s="29">
        <f t="shared" si="7"/>
        <v>1.1200000000000001E-3</v>
      </c>
      <c r="AA13" s="29">
        <f t="shared" si="7"/>
        <v>1.9199999999999998E-3</v>
      </c>
      <c r="AB13" s="29">
        <f t="shared" si="7"/>
        <v>2.32E-3</v>
      </c>
      <c r="AC13" s="1">
        <v>2144000</v>
      </c>
      <c r="AD13" s="1">
        <v>237</v>
      </c>
      <c r="AE13" s="1">
        <v>0.2</v>
      </c>
      <c r="AF13" s="1">
        <v>5.0000000000000001E-4</v>
      </c>
      <c r="AG13" s="1">
        <v>3.2322761194029798E-7</v>
      </c>
      <c r="AH13" s="2">
        <v>15</v>
      </c>
      <c r="AI13" s="2">
        <v>237</v>
      </c>
    </row>
    <row r="14" spans="1:35" x14ac:dyDescent="0.25">
      <c r="A14" s="17" t="s">
        <v>12</v>
      </c>
      <c r="B14" s="2" t="s">
        <v>274</v>
      </c>
      <c r="C14" s="2"/>
      <c r="D14" s="1">
        <v>4.8840000000000002E-6</v>
      </c>
      <c r="E14" s="1">
        <v>1.01806</v>
      </c>
      <c r="F14" s="1">
        <v>1.6872E-5</v>
      </c>
      <c r="G14" s="1">
        <v>3.5742E-6</v>
      </c>
      <c r="H14" s="1">
        <v>1731.636</v>
      </c>
      <c r="I14" s="1">
        <v>0.23613799999999999</v>
      </c>
      <c r="J14" s="1">
        <v>3.7920400000000001</v>
      </c>
      <c r="K14" s="1">
        <v>0.237236</v>
      </c>
      <c r="L14" s="1">
        <v>0.65940399999999999</v>
      </c>
      <c r="M14" s="1">
        <v>0.96388799999999997</v>
      </c>
      <c r="N14" s="42">
        <v>0.93203883495145601</v>
      </c>
      <c r="O14" s="42">
        <v>0.922115384615385</v>
      </c>
      <c r="P14" s="42">
        <v>0.92718446601941695</v>
      </c>
      <c r="Q14" s="42">
        <v>0.93043478260869505</v>
      </c>
      <c r="R14" s="42">
        <v>0.88959999999999995</v>
      </c>
      <c r="S14" s="42">
        <v>8.2000000000000007E-3</v>
      </c>
      <c r="T14" s="42">
        <v>4.2000000000000003E-2</v>
      </c>
      <c r="U14" s="42">
        <v>2.3E-2</v>
      </c>
      <c r="V14" s="42">
        <v>3.1E-2</v>
      </c>
      <c r="W14" s="42">
        <v>3.6999999999999998E-2</v>
      </c>
      <c r="X14" s="29">
        <f t="shared" ref="X14:AB17" si="8">0.4*S14</f>
        <v>3.2800000000000004E-3</v>
      </c>
      <c r="Y14" s="29">
        <f t="shared" si="8"/>
        <v>1.6800000000000002E-2</v>
      </c>
      <c r="Z14" s="29">
        <f t="shared" si="8"/>
        <v>9.1999999999999998E-3</v>
      </c>
      <c r="AA14" s="29">
        <f t="shared" si="8"/>
        <v>1.2400000000000001E-2</v>
      </c>
      <c r="AB14" s="29">
        <f t="shared" si="8"/>
        <v>1.4800000000000001E-2</v>
      </c>
      <c r="AC14" s="1">
        <v>7.3882191780821893E-2</v>
      </c>
      <c r="AD14" s="1">
        <v>233</v>
      </c>
      <c r="AE14" s="1">
        <v>2000</v>
      </c>
      <c r="AF14" s="1">
        <v>5.0000000000000001E-4</v>
      </c>
      <c r="AG14" s="1">
        <v>9.3797975303148302</v>
      </c>
      <c r="AH14" s="2">
        <v>300</v>
      </c>
      <c r="AI14" s="2">
        <v>233</v>
      </c>
    </row>
    <row r="15" spans="1:35" x14ac:dyDescent="0.25">
      <c r="A15" s="17" t="s">
        <v>13</v>
      </c>
      <c r="B15" s="2" t="s">
        <v>274</v>
      </c>
      <c r="C15" s="2"/>
      <c r="D15" s="1">
        <v>2.7639E-7</v>
      </c>
      <c r="E15" s="1">
        <v>7.5280400000000004E-4</v>
      </c>
      <c r="F15" s="1">
        <v>2.5825999999999998E-7</v>
      </c>
      <c r="G15" s="1">
        <v>2.0979E-7</v>
      </c>
      <c r="H15" s="1">
        <v>18.68</v>
      </c>
      <c r="I15" s="1">
        <v>3.7291099999999999E-3</v>
      </c>
      <c r="J15" s="1">
        <v>2.0921599999999999E-2</v>
      </c>
      <c r="K15" s="1">
        <v>2.9514400000000001E-4</v>
      </c>
      <c r="L15" s="1">
        <v>5.9589199999999999E-4</v>
      </c>
      <c r="M15" s="1">
        <v>7.4159599999999997E-4</v>
      </c>
      <c r="N15" s="42">
        <v>0.9</v>
      </c>
      <c r="O15" s="42">
        <v>0.9</v>
      </c>
      <c r="P15" s="42">
        <v>0.9</v>
      </c>
      <c r="Q15" s="42">
        <v>0.9</v>
      </c>
      <c r="R15" s="42">
        <v>0.9</v>
      </c>
      <c r="S15" s="42">
        <v>0</v>
      </c>
      <c r="T15" s="42">
        <v>0</v>
      </c>
      <c r="U15" s="42">
        <v>0</v>
      </c>
      <c r="V15" s="42">
        <v>0</v>
      </c>
      <c r="W15" s="42">
        <v>0</v>
      </c>
      <c r="X15" s="29">
        <f t="shared" si="8"/>
        <v>0</v>
      </c>
      <c r="Y15" s="29">
        <f t="shared" si="8"/>
        <v>0</v>
      </c>
      <c r="Z15" s="29">
        <f t="shared" si="8"/>
        <v>0</v>
      </c>
      <c r="AA15" s="29">
        <f t="shared" si="8"/>
        <v>0</v>
      </c>
      <c r="AB15" s="29">
        <f t="shared" si="8"/>
        <v>0</v>
      </c>
      <c r="AC15" s="1">
        <v>3.7134703196347002E-4</v>
      </c>
      <c r="AD15" s="1">
        <v>209</v>
      </c>
      <c r="AE15" s="1">
        <v>150</v>
      </c>
      <c r="AF15" s="1">
        <v>0.2</v>
      </c>
      <c r="AG15" s="1">
        <v>1866.1789117737501</v>
      </c>
      <c r="AH15" s="2"/>
      <c r="AI15" s="2">
        <v>209</v>
      </c>
    </row>
    <row r="16" spans="1:35" x14ac:dyDescent="0.25">
      <c r="A16" s="17" t="s">
        <v>14</v>
      </c>
      <c r="B16" s="2" t="s">
        <v>274</v>
      </c>
      <c r="C16" s="2"/>
      <c r="D16" s="1">
        <v>3.774E-3</v>
      </c>
      <c r="E16" s="1">
        <v>2.09216E-3</v>
      </c>
      <c r="F16" s="1">
        <v>2.2311000000000001E-2</v>
      </c>
      <c r="G16" s="1">
        <v>2.5752000000000001E-3</v>
      </c>
      <c r="H16" s="1">
        <v>8.7982800000000001</v>
      </c>
      <c r="I16" s="1">
        <v>2.5367300000000001E-3</v>
      </c>
      <c r="J16" s="1">
        <v>2.0361199999999999E-2</v>
      </c>
      <c r="K16" s="1">
        <v>1.3300160000000001E-3</v>
      </c>
      <c r="L16" s="1">
        <v>2.0547999999999999E-3</v>
      </c>
      <c r="M16" s="1">
        <v>2.09216E-3</v>
      </c>
      <c r="N16" s="42">
        <v>1</v>
      </c>
      <c r="O16" s="42">
        <v>0.94642857142857095</v>
      </c>
      <c r="P16" s="42">
        <v>0.97425742574257401</v>
      </c>
      <c r="Q16" s="42">
        <v>0.94932432432432401</v>
      </c>
      <c r="R16" s="42">
        <v>0.94444444444444398</v>
      </c>
      <c r="S16" s="42">
        <v>9.9999999999999995E-8</v>
      </c>
      <c r="T16" s="42">
        <v>4.4000000000000002E-6</v>
      </c>
      <c r="U16" s="42">
        <v>2.3999999999999999E-6</v>
      </c>
      <c r="V16" s="42">
        <v>4.0999999999999997E-6</v>
      </c>
      <c r="W16" s="42">
        <v>4.0999999999999997E-6</v>
      </c>
      <c r="X16" s="29">
        <f t="shared" si="8"/>
        <v>4.0000000000000001E-8</v>
      </c>
      <c r="Y16" s="29">
        <f t="shared" si="8"/>
        <v>1.7600000000000001E-6</v>
      </c>
      <c r="Z16" s="29">
        <f t="shared" si="8"/>
        <v>9.5999999999999991E-7</v>
      </c>
      <c r="AA16" s="29">
        <f t="shared" si="8"/>
        <v>1.64E-6</v>
      </c>
      <c r="AB16" s="29">
        <f t="shared" si="8"/>
        <v>1.64E-6</v>
      </c>
      <c r="AC16" s="1">
        <v>22.2</v>
      </c>
      <c r="AD16" s="1">
        <v>210</v>
      </c>
      <c r="AE16" s="1">
        <v>150</v>
      </c>
      <c r="AF16" s="1">
        <v>0.2</v>
      </c>
      <c r="AG16" s="1">
        <v>3.1216216216216199E-2</v>
      </c>
      <c r="AH16" s="2"/>
      <c r="AI16" s="2">
        <v>210</v>
      </c>
    </row>
    <row r="17" spans="1:35" x14ac:dyDescent="0.25">
      <c r="A17" s="17" t="s">
        <v>15</v>
      </c>
      <c r="B17" s="2" t="s">
        <v>274</v>
      </c>
      <c r="C17" s="2"/>
      <c r="D17" s="1">
        <v>7.3630000000000005E-7</v>
      </c>
      <c r="E17" s="1">
        <v>1.2571639999999999</v>
      </c>
      <c r="F17" s="1">
        <v>4.6600000000000001E-5</v>
      </c>
      <c r="G17" s="1">
        <v>5.1429999999999999E-7</v>
      </c>
      <c r="H17" s="1">
        <v>2073.48</v>
      </c>
      <c r="I17" s="1">
        <v>0.28406700000000001</v>
      </c>
      <c r="J17" s="1">
        <v>4.5018799999999999</v>
      </c>
      <c r="K17" s="1">
        <v>0.2802</v>
      </c>
      <c r="L17" s="1">
        <v>0.79016399999999998</v>
      </c>
      <c r="M17" s="1">
        <v>1.1749719999999999</v>
      </c>
      <c r="N17" s="42">
        <v>0.901685393258427</v>
      </c>
      <c r="O17" s="42">
        <v>0.92436974789916004</v>
      </c>
      <c r="P17" s="42">
        <v>0.92558139534883699</v>
      </c>
      <c r="Q17" s="42">
        <v>0.9296875</v>
      </c>
      <c r="R17" s="42">
        <v>0.87916666666666698</v>
      </c>
      <c r="S17" s="42">
        <v>1.4999999999999999E-2</v>
      </c>
      <c r="T17" s="42">
        <v>4.9000000000000002E-2</v>
      </c>
      <c r="U17" s="42">
        <v>2.8000000000000001E-2</v>
      </c>
      <c r="V17" s="42">
        <v>3.6999999999999998E-2</v>
      </c>
      <c r="W17" s="42">
        <v>4.3999999999999997E-2</v>
      </c>
      <c r="X17" s="29">
        <f t="shared" si="8"/>
        <v>6.0000000000000001E-3</v>
      </c>
      <c r="Y17" s="29">
        <f t="shared" si="8"/>
        <v>1.9600000000000003E-2</v>
      </c>
      <c r="Z17" s="29">
        <f t="shared" si="8"/>
        <v>1.1200000000000002E-2</v>
      </c>
      <c r="AA17" s="29">
        <f t="shared" si="8"/>
        <v>1.4800000000000001E-2</v>
      </c>
      <c r="AB17" s="29">
        <f t="shared" si="8"/>
        <v>1.7600000000000001E-2</v>
      </c>
      <c r="AC17" s="1">
        <v>5.0989345509893397E-5</v>
      </c>
      <c r="AD17" s="1">
        <v>214</v>
      </c>
      <c r="AE17" s="1">
        <v>150</v>
      </c>
      <c r="AF17" s="1">
        <v>0.2</v>
      </c>
      <c r="AG17" s="1">
        <v>13591.0746268657</v>
      </c>
      <c r="AH17" s="2"/>
      <c r="AI17" s="2">
        <v>214</v>
      </c>
    </row>
    <row r="18" spans="1:35" x14ac:dyDescent="0.25">
      <c r="A18" s="17" t="s">
        <v>16</v>
      </c>
      <c r="B18" s="2" t="s">
        <v>274</v>
      </c>
      <c r="C18" s="2"/>
      <c r="D18" s="1">
        <v>6.4749999999999999E-3</v>
      </c>
      <c r="E18" s="1">
        <v>5.6413599999999998E-5</v>
      </c>
      <c r="F18" s="1">
        <v>1.7316000000000002E-2</v>
      </c>
      <c r="G18" s="1">
        <v>4.4770000000000001E-3</v>
      </c>
      <c r="H18" s="1">
        <v>8.3126000000000005E-2</v>
      </c>
      <c r="I18" s="1">
        <v>1.077818E-5</v>
      </c>
      <c r="J18" s="1">
        <v>1.8026199999999999E-4</v>
      </c>
      <c r="K18" s="1">
        <v>1.094648E-5</v>
      </c>
      <c r="L18" s="1">
        <v>3.13824E-5</v>
      </c>
      <c r="M18" s="1">
        <v>4.9315199999999998E-5</v>
      </c>
      <c r="N18" s="42">
        <v>0.88135593220339004</v>
      </c>
      <c r="O18" s="42">
        <v>0.93612334801762098</v>
      </c>
      <c r="P18" s="42">
        <v>0.93633952254641895</v>
      </c>
      <c r="Q18" s="42">
        <v>0.93013100436681195</v>
      </c>
      <c r="R18" s="42">
        <v>0.94466403162055301</v>
      </c>
      <c r="S18" s="42">
        <v>0.03</v>
      </c>
      <c r="T18" s="42">
        <v>9.5000000000000001E-2</v>
      </c>
      <c r="U18" s="42">
        <v>4.8000000000000001E-2</v>
      </c>
      <c r="V18" s="42">
        <v>6.9000000000000006E-2</v>
      </c>
      <c r="W18" s="42">
        <v>8.2000000000000003E-2</v>
      </c>
      <c r="X18" s="29">
        <f t="shared" ref="X18:AB21" si="9">0.4*S18</f>
        <v>1.2E-2</v>
      </c>
      <c r="Y18" s="29">
        <f t="shared" si="9"/>
        <v>3.8000000000000006E-2</v>
      </c>
      <c r="Z18" s="29">
        <f t="shared" si="9"/>
        <v>1.9200000000000002E-2</v>
      </c>
      <c r="AA18" s="29">
        <f t="shared" si="9"/>
        <v>2.7600000000000003E-2</v>
      </c>
      <c r="AB18" s="29">
        <f t="shared" si="9"/>
        <v>3.2800000000000003E-2</v>
      </c>
      <c r="AC18" s="1">
        <v>0.37911232876712297</v>
      </c>
      <c r="AD18" s="1">
        <v>210</v>
      </c>
      <c r="AE18" s="1">
        <v>210</v>
      </c>
      <c r="AG18" s="1">
        <v>1.8279542695265101</v>
      </c>
      <c r="AH18" s="2">
        <v>15</v>
      </c>
      <c r="AI18" s="2">
        <v>210</v>
      </c>
    </row>
    <row r="19" spans="1:35" x14ac:dyDescent="0.25">
      <c r="A19" s="17" t="s">
        <v>17</v>
      </c>
      <c r="B19" s="2" t="s">
        <v>274</v>
      </c>
      <c r="C19" s="2"/>
      <c r="D19" s="1">
        <v>0</v>
      </c>
      <c r="E19" s="1">
        <v>2.1668800000000001E-4</v>
      </c>
      <c r="F19" s="1">
        <v>0</v>
      </c>
      <c r="G19" s="1">
        <v>0</v>
      </c>
      <c r="H19" s="1">
        <v>0.31942799999999999</v>
      </c>
      <c r="I19" s="1">
        <v>4.1733300000000002E-5</v>
      </c>
      <c r="J19" s="1">
        <v>6.9302800000000005E-4</v>
      </c>
      <c r="K19" s="1">
        <v>4.2216799999999999E-5</v>
      </c>
      <c r="L19" s="1">
        <v>1.208596E-4</v>
      </c>
      <c r="M19" s="1">
        <v>1.9053599999999999E-4</v>
      </c>
      <c r="N19" s="42">
        <v>0.87991266375545796</v>
      </c>
      <c r="O19" s="42">
        <v>0.93714285714285706</v>
      </c>
      <c r="P19" s="42">
        <v>0.93493150684931503</v>
      </c>
      <c r="Q19" s="42">
        <v>0.93220338983050799</v>
      </c>
      <c r="R19" s="42">
        <v>0.94871794871794901</v>
      </c>
      <c r="S19" s="42">
        <v>2.9000000000000001E-2</v>
      </c>
      <c r="T19" s="42">
        <v>9.2999999999999999E-2</v>
      </c>
      <c r="U19" s="42">
        <v>4.7E-2</v>
      </c>
      <c r="V19" s="42">
        <v>6.8000000000000005E-2</v>
      </c>
      <c r="W19" s="42">
        <v>0.08</v>
      </c>
      <c r="X19" s="29">
        <f t="shared" si="9"/>
        <v>1.1600000000000001E-2</v>
      </c>
      <c r="Y19" s="29">
        <f t="shared" si="9"/>
        <v>3.7200000000000004E-2</v>
      </c>
      <c r="Z19" s="29">
        <f t="shared" si="9"/>
        <v>1.8800000000000001E-2</v>
      </c>
      <c r="AA19" s="29">
        <f t="shared" si="9"/>
        <v>2.7200000000000002E-2</v>
      </c>
      <c r="AB19" s="29">
        <f t="shared" si="9"/>
        <v>3.2000000000000001E-2</v>
      </c>
      <c r="AC19" s="1">
        <v>1.3318112633181101E-13</v>
      </c>
      <c r="AD19" s="1">
        <v>213</v>
      </c>
      <c r="AE19" s="1">
        <v>210</v>
      </c>
      <c r="AG19" s="1">
        <v>5203440000000</v>
      </c>
      <c r="AH19" s="2">
        <v>15</v>
      </c>
      <c r="AI19" s="2">
        <v>213</v>
      </c>
    </row>
    <row r="20" spans="1:35" x14ac:dyDescent="0.25">
      <c r="A20" s="17" t="s">
        <v>18</v>
      </c>
      <c r="B20" s="2" t="s">
        <v>274</v>
      </c>
      <c r="C20" s="2"/>
      <c r="D20" s="1">
        <v>0</v>
      </c>
      <c r="E20" s="1">
        <v>4.8007600000000002E-4</v>
      </c>
      <c r="F20" s="1">
        <v>0</v>
      </c>
      <c r="G20" s="1">
        <v>0</v>
      </c>
      <c r="H20" s="1">
        <v>0.70984000000000003</v>
      </c>
      <c r="I20" s="1">
        <v>9.2000299999999994E-5</v>
      </c>
      <c r="J20" s="1">
        <v>1.537364E-3</v>
      </c>
      <c r="K20" s="1">
        <v>9.3399999999999993E-5</v>
      </c>
      <c r="L20" s="1">
        <v>2.6712399999999999E-4</v>
      </c>
      <c r="M20" s="1">
        <v>4.22168E-4</v>
      </c>
      <c r="N20" s="42">
        <v>0.87920792079207899</v>
      </c>
      <c r="O20" s="42">
        <v>0.93298969072164994</v>
      </c>
      <c r="P20" s="42">
        <v>0.93633540372670798</v>
      </c>
      <c r="Q20" s="42">
        <v>0.930946291560102</v>
      </c>
      <c r="R20" s="42">
        <v>0.94444444444444398</v>
      </c>
      <c r="S20" s="42">
        <v>0.03</v>
      </c>
      <c r="T20" s="42">
        <v>9.5000000000000001E-2</v>
      </c>
      <c r="U20" s="42">
        <v>4.8000000000000001E-2</v>
      </c>
      <c r="V20" s="42">
        <v>6.9000000000000006E-2</v>
      </c>
      <c r="W20" s="42">
        <v>8.1000000000000003E-2</v>
      </c>
      <c r="X20" s="29">
        <f t="shared" si="9"/>
        <v>1.2E-2</v>
      </c>
      <c r="Y20" s="29">
        <f t="shared" si="9"/>
        <v>3.8000000000000006E-2</v>
      </c>
      <c r="Z20" s="29">
        <f t="shared" si="9"/>
        <v>1.9200000000000002E-2</v>
      </c>
      <c r="AA20" s="29">
        <f t="shared" si="9"/>
        <v>2.7600000000000003E-2</v>
      </c>
      <c r="AB20" s="29">
        <f t="shared" si="9"/>
        <v>3.2400000000000005E-2</v>
      </c>
      <c r="AC20" s="1">
        <v>5.20991882293252E-12</v>
      </c>
      <c r="AD20" s="1">
        <v>214</v>
      </c>
      <c r="AE20" s="1">
        <v>210</v>
      </c>
      <c r="AG20" s="1">
        <v>133015508216.677</v>
      </c>
      <c r="AH20" s="2">
        <v>15</v>
      </c>
      <c r="AI20" s="2">
        <v>214</v>
      </c>
    </row>
    <row r="21" spans="1:35" x14ac:dyDescent="0.25">
      <c r="A21" s="17" t="s">
        <v>19</v>
      </c>
      <c r="B21" s="2" t="s">
        <v>274</v>
      </c>
      <c r="C21" s="2"/>
      <c r="D21" s="1">
        <v>0</v>
      </c>
      <c r="E21" s="1">
        <v>9.2279199999999993E-9</v>
      </c>
      <c r="F21" s="1">
        <v>7.6199999999999999E-6</v>
      </c>
      <c r="G21" s="1">
        <v>0</v>
      </c>
      <c r="H21" s="1">
        <v>4.89416E-4</v>
      </c>
      <c r="I21" s="1">
        <v>7.7738500000000008E-9</v>
      </c>
      <c r="J21" s="1">
        <v>5.3424799999999995E-7</v>
      </c>
      <c r="K21" s="1">
        <v>4.3337599999999997E-9</v>
      </c>
      <c r="L21" s="1">
        <v>8.1071199999999996E-9</v>
      </c>
      <c r="M21" s="1">
        <v>9.2279199999999993E-9</v>
      </c>
      <c r="N21" s="42">
        <v>0.9</v>
      </c>
      <c r="O21" s="42">
        <v>0.9</v>
      </c>
      <c r="P21" s="42">
        <v>0.9</v>
      </c>
      <c r="Q21" s="42">
        <v>0.9</v>
      </c>
      <c r="R21" s="42">
        <v>0.9</v>
      </c>
      <c r="S21" s="42">
        <v>0</v>
      </c>
      <c r="T21" s="42">
        <v>0</v>
      </c>
      <c r="U21" s="42">
        <v>0</v>
      </c>
      <c r="V21" s="42">
        <v>0</v>
      </c>
      <c r="W21" s="42">
        <v>0</v>
      </c>
      <c r="X21" s="29">
        <f t="shared" si="9"/>
        <v>0</v>
      </c>
      <c r="Y21" s="29">
        <f t="shared" si="9"/>
        <v>0</v>
      </c>
      <c r="Z21" s="29">
        <f t="shared" si="9"/>
        <v>0</v>
      </c>
      <c r="AA21" s="29">
        <f t="shared" si="9"/>
        <v>0</v>
      </c>
      <c r="AB21" s="29">
        <f t="shared" si="9"/>
        <v>0</v>
      </c>
      <c r="AC21" s="1">
        <v>5.8980213089802101E-6</v>
      </c>
      <c r="AD21" s="1">
        <v>218</v>
      </c>
      <c r="AE21" s="1">
        <v>210</v>
      </c>
      <c r="AG21" s="1">
        <v>117497.032258065</v>
      </c>
      <c r="AH21" s="2">
        <v>15</v>
      </c>
      <c r="AI21" s="2">
        <v>218</v>
      </c>
    </row>
    <row r="22" spans="1:35" x14ac:dyDescent="0.25">
      <c r="A22" s="17" t="s">
        <v>20</v>
      </c>
      <c r="B22" s="2" t="s">
        <v>274</v>
      </c>
      <c r="C22" s="2"/>
      <c r="D22" s="1">
        <v>8.8060000000000005E-4</v>
      </c>
      <c r="E22" s="1">
        <v>8.9103600000000008E-3</v>
      </c>
      <c r="F22" s="1">
        <v>3.1116999999999999E-2</v>
      </c>
      <c r="G22" s="1">
        <v>3.6852E-4</v>
      </c>
      <c r="H22" s="1">
        <v>46.139600000000002</v>
      </c>
      <c r="I22" s="1">
        <v>1.2859000000000001E-2</v>
      </c>
      <c r="J22" s="1">
        <v>0.10143240000000001</v>
      </c>
      <c r="K22" s="1">
        <v>6.4632800000000001E-3</v>
      </c>
      <c r="L22" s="1">
        <v>8.8730000000000007E-3</v>
      </c>
      <c r="M22" s="1">
        <v>8.9103600000000008E-3</v>
      </c>
      <c r="N22" s="42">
        <v>0.98748261474269805</v>
      </c>
      <c r="O22" s="42">
        <v>0.86834733893557403</v>
      </c>
      <c r="P22" s="42">
        <v>0.98884758364312197</v>
      </c>
      <c r="Q22" s="42">
        <v>0.95495495495495497</v>
      </c>
      <c r="R22" s="42">
        <v>0.95760598503740701</v>
      </c>
      <c r="S22" s="42">
        <v>4.1000000000000003E-9</v>
      </c>
      <c r="T22" s="42">
        <v>2.4E-8</v>
      </c>
      <c r="U22" s="42">
        <v>2.3000000000000001E-8</v>
      </c>
      <c r="V22" s="42">
        <v>3.1E-8</v>
      </c>
      <c r="W22" s="42">
        <v>2.9999999999999997E-8</v>
      </c>
      <c r="X22" s="29">
        <f t="shared" ref="X22:AB23" si="10">0.4*S22</f>
        <v>1.6400000000000001E-9</v>
      </c>
      <c r="Y22" s="29">
        <f t="shared" si="10"/>
        <v>9.5999999999999999E-9</v>
      </c>
      <c r="Z22" s="29">
        <f t="shared" si="10"/>
        <v>9.2000000000000013E-9</v>
      </c>
      <c r="AA22" s="29">
        <f t="shared" si="10"/>
        <v>1.24E-8</v>
      </c>
      <c r="AB22" s="29">
        <f t="shared" si="10"/>
        <v>1.2E-8</v>
      </c>
      <c r="AC22" s="1">
        <v>4.0821917808219199E-2</v>
      </c>
      <c r="AD22" s="1">
        <v>225</v>
      </c>
      <c r="AE22" s="1">
        <v>1</v>
      </c>
      <c r="AF22" s="1">
        <v>0.2</v>
      </c>
      <c r="AG22" s="1">
        <v>16.976174496644301</v>
      </c>
      <c r="AH22" s="2"/>
      <c r="AI22" s="2">
        <v>225</v>
      </c>
    </row>
    <row r="23" spans="1:35" x14ac:dyDescent="0.25">
      <c r="A23" s="18" t="s">
        <v>21</v>
      </c>
      <c r="B23" s="2" t="s">
        <v>261</v>
      </c>
      <c r="C23" s="2">
        <v>1</v>
      </c>
      <c r="D23" s="1">
        <v>1.6761E-3</v>
      </c>
      <c r="E23" s="1">
        <v>3.1756E-2</v>
      </c>
      <c r="F23" s="1">
        <v>3.8109999999999998E-2</v>
      </c>
      <c r="G23" s="1">
        <v>1.036E-3</v>
      </c>
      <c r="H23" s="1">
        <v>58.094799999999999</v>
      </c>
      <c r="I23" s="1">
        <v>7.8089199999999996E-3</v>
      </c>
      <c r="J23" s="1">
        <v>0.1277712</v>
      </c>
      <c r="K23" s="1">
        <v>7.9203199999999998E-3</v>
      </c>
      <c r="L23" s="1">
        <v>2.1855599999999999E-2</v>
      </c>
      <c r="M23" s="1">
        <v>3.10088E-2</v>
      </c>
      <c r="N23" s="42">
        <v>0.927927927927928</v>
      </c>
      <c r="O23" s="42">
        <v>0.82729805013927604</v>
      </c>
      <c r="P23" s="42">
        <v>0.88145896656534894</v>
      </c>
      <c r="Q23" s="42">
        <v>0.89258312020460395</v>
      </c>
      <c r="R23" s="42">
        <v>0.88349514563106801</v>
      </c>
      <c r="S23" s="42">
        <v>3.5000000000000003E-2</v>
      </c>
      <c r="T23" s="42">
        <v>0.11</v>
      </c>
      <c r="U23" s="42">
        <v>5.8000000000000003E-2</v>
      </c>
      <c r="V23" s="42">
        <v>8.1000000000000003E-2</v>
      </c>
      <c r="W23" s="42">
        <v>0.1</v>
      </c>
      <c r="X23" s="29">
        <f t="shared" si="10"/>
        <v>1.4000000000000002E-2</v>
      </c>
      <c r="Y23" s="29">
        <f t="shared" si="10"/>
        <v>4.4000000000000004E-2</v>
      </c>
      <c r="Z23" s="29">
        <f t="shared" si="10"/>
        <v>2.3200000000000002E-2</v>
      </c>
      <c r="AA23" s="29">
        <f t="shared" si="10"/>
        <v>3.2400000000000005E-2</v>
      </c>
      <c r="AB23" s="29">
        <f t="shared" si="10"/>
        <v>4.0000000000000008E-2</v>
      </c>
      <c r="AC23" s="1">
        <v>1600</v>
      </c>
      <c r="AD23" s="1">
        <v>226</v>
      </c>
      <c r="AE23" s="1">
        <v>1</v>
      </c>
      <c r="AF23" s="1">
        <v>0.2</v>
      </c>
      <c r="AG23" s="1">
        <v>4.3312500000000002E-4</v>
      </c>
      <c r="AH23" s="2">
        <v>5</v>
      </c>
      <c r="AI23" s="2">
        <v>226</v>
      </c>
    </row>
    <row r="24" spans="1:35" x14ac:dyDescent="0.25">
      <c r="A24" s="17" t="s">
        <v>22</v>
      </c>
      <c r="B24" s="2" t="s">
        <v>274</v>
      </c>
      <c r="C24" s="2"/>
      <c r="D24" s="1">
        <v>0</v>
      </c>
      <c r="E24" s="1">
        <v>4.2590400000000004E-3</v>
      </c>
      <c r="F24" s="1">
        <v>0</v>
      </c>
      <c r="G24" s="1">
        <v>0</v>
      </c>
      <c r="H24" s="1">
        <v>6.3512000000000004</v>
      </c>
      <c r="I24" s="1">
        <v>8.4635600000000004E-4</v>
      </c>
      <c r="J24" s="1">
        <v>1.3804520000000001E-2</v>
      </c>
      <c r="K24" s="1">
        <v>8.57412E-4</v>
      </c>
      <c r="L24" s="1">
        <v>2.4470799999999999E-3</v>
      </c>
      <c r="M24" s="1">
        <v>3.8107200000000001E-3</v>
      </c>
      <c r="N24" s="42">
        <v>0.886075949367089</v>
      </c>
      <c r="O24" s="42">
        <v>0.91340782122904995</v>
      </c>
      <c r="P24" s="42">
        <v>0.93388429752066104</v>
      </c>
      <c r="Q24" s="42">
        <v>0.91913746630727799</v>
      </c>
      <c r="R24" s="42">
        <v>0.95499999999999996</v>
      </c>
      <c r="S24" s="42">
        <v>2.5999999999999999E-2</v>
      </c>
      <c r="T24" s="42">
        <v>7.5999999999999998E-2</v>
      </c>
      <c r="U24" s="42">
        <v>4.1000000000000002E-2</v>
      </c>
      <c r="V24" s="42">
        <v>5.8999999999999997E-2</v>
      </c>
      <c r="W24" s="42">
        <v>6.8000000000000005E-2</v>
      </c>
      <c r="X24" s="29">
        <f t="shared" ref="X24:AB25" si="11">0.4*S24</f>
        <v>1.04E-2</v>
      </c>
      <c r="Y24" s="29">
        <f t="shared" si="11"/>
        <v>3.04E-2</v>
      </c>
      <c r="Z24" s="29">
        <f t="shared" si="11"/>
        <v>1.6400000000000001E-2</v>
      </c>
      <c r="AA24" s="29">
        <f t="shared" si="11"/>
        <v>2.3599999999999999E-2</v>
      </c>
      <c r="AB24" s="29">
        <f t="shared" si="11"/>
        <v>2.7200000000000002E-2</v>
      </c>
      <c r="AC24" s="1">
        <v>1.1098427194317601E-9</v>
      </c>
      <c r="AD24" s="1">
        <v>218</v>
      </c>
      <c r="AE24" s="1">
        <v>0</v>
      </c>
      <c r="AG24" s="1">
        <v>624412800</v>
      </c>
      <c r="AH24" s="2"/>
      <c r="AI24" s="2">
        <v>218</v>
      </c>
    </row>
    <row r="25" spans="1:35" x14ac:dyDescent="0.25">
      <c r="A25" s="18" t="s">
        <v>23</v>
      </c>
      <c r="B25" s="2" t="s">
        <v>261</v>
      </c>
      <c r="C25" s="2">
        <v>1</v>
      </c>
      <c r="D25" s="1">
        <v>0</v>
      </c>
      <c r="E25" s="1">
        <v>2.1295200000000002E-3</v>
      </c>
      <c r="F25" s="1">
        <v>6.55E-6</v>
      </c>
      <c r="G25" s="1">
        <v>0</v>
      </c>
      <c r="H25" s="1">
        <v>3.2316400000000001</v>
      </c>
      <c r="I25" s="1">
        <v>4.3486799999999998E-4</v>
      </c>
      <c r="J25" s="1">
        <v>7.02368E-3</v>
      </c>
      <c r="K25" s="1">
        <v>4.4084799999999998E-4</v>
      </c>
      <c r="L25" s="1">
        <v>1.2571640000000001E-3</v>
      </c>
      <c r="M25" s="1">
        <v>1.94272E-3</v>
      </c>
      <c r="N25" s="42">
        <v>0.881287726358149</v>
      </c>
      <c r="O25" s="42">
        <v>0.94318181818181801</v>
      </c>
      <c r="P25" s="42">
        <v>0.93949044585987296</v>
      </c>
      <c r="Q25" s="42">
        <v>0.93193717277486898</v>
      </c>
      <c r="R25" s="42">
        <v>0.91981132075471705</v>
      </c>
      <c r="S25" s="42">
        <v>2.1999999999999999E-2</v>
      </c>
      <c r="T25" s="42">
        <v>6.6000000000000003E-2</v>
      </c>
      <c r="U25" s="42">
        <v>3.6999999999999998E-2</v>
      </c>
      <c r="V25" s="42">
        <v>5.1999999999999998E-2</v>
      </c>
      <c r="W25" s="42">
        <v>5.8999999999999997E-2</v>
      </c>
      <c r="X25" s="29">
        <f t="shared" si="11"/>
        <v>8.8000000000000005E-3</v>
      </c>
      <c r="Y25" s="29">
        <f t="shared" si="11"/>
        <v>2.6400000000000003E-2</v>
      </c>
      <c r="Z25" s="29">
        <f t="shared" si="11"/>
        <v>1.4800000000000001E-2</v>
      </c>
      <c r="AA25" s="29">
        <f t="shared" si="11"/>
        <v>2.0799999999999999E-2</v>
      </c>
      <c r="AB25" s="29">
        <f t="shared" si="11"/>
        <v>2.3599999999999999E-2</v>
      </c>
      <c r="AC25" s="1">
        <v>1.04753424657534E-2</v>
      </c>
      <c r="AD25" s="1">
        <v>222</v>
      </c>
      <c r="AE25" s="1">
        <v>0</v>
      </c>
      <c r="AG25" s="1">
        <v>66.155355041192607</v>
      </c>
      <c r="AH25" s="2"/>
      <c r="AI25" s="2">
        <v>222</v>
      </c>
    </row>
    <row r="26" spans="1:35" x14ac:dyDescent="0.25">
      <c r="A26" s="17" t="s">
        <v>24</v>
      </c>
      <c r="B26" s="2" t="s">
        <v>274</v>
      </c>
      <c r="C26" s="2"/>
      <c r="D26" s="1">
        <v>2.2533000000000002E-3</v>
      </c>
      <c r="E26" s="1">
        <v>0.28767199999999998</v>
      </c>
      <c r="F26" s="1">
        <v>0.27934999999999999</v>
      </c>
      <c r="G26" s="1">
        <v>1.8462999999999999E-3</v>
      </c>
      <c r="H26" s="1">
        <v>620.17600000000004</v>
      </c>
      <c r="I26" s="1">
        <v>9.0597499999999997E-2</v>
      </c>
      <c r="J26" s="1">
        <v>1.38232</v>
      </c>
      <c r="K26" s="1">
        <v>8.5741200000000004E-2</v>
      </c>
      <c r="L26" s="1">
        <v>0.218556</v>
      </c>
      <c r="M26" s="1">
        <v>0.28393600000000002</v>
      </c>
      <c r="N26" s="42">
        <v>0.97538461538461496</v>
      </c>
      <c r="O26" s="42">
        <v>0.95145631067961201</v>
      </c>
      <c r="P26" s="42">
        <v>0.91964285714285698</v>
      </c>
      <c r="Q26" s="42">
        <v>0.91074681238615696</v>
      </c>
      <c r="R26" s="42">
        <v>0.91954022988505801</v>
      </c>
      <c r="S26" s="42">
        <v>1.1000000000000001E-3</v>
      </c>
      <c r="T26" s="42">
        <v>1.2E-2</v>
      </c>
      <c r="U26" s="42">
        <v>6.7999999999999996E-3</v>
      </c>
      <c r="V26" s="42">
        <v>9.4999999999999998E-3</v>
      </c>
      <c r="W26" s="42">
        <v>1.0999999999999999E-2</v>
      </c>
      <c r="X26" s="29">
        <f t="shared" ref="X26:AB26" si="12">0.4*S26</f>
        <v>4.4000000000000007E-4</v>
      </c>
      <c r="Y26" s="29">
        <f t="shared" si="12"/>
        <v>4.8000000000000004E-3</v>
      </c>
      <c r="Z26" s="29">
        <f t="shared" si="12"/>
        <v>2.7200000000000002E-3</v>
      </c>
      <c r="AA26" s="29">
        <f t="shared" si="12"/>
        <v>3.8E-3</v>
      </c>
      <c r="AB26" s="29">
        <f t="shared" si="12"/>
        <v>4.4000000000000003E-3</v>
      </c>
      <c r="AC26" s="1">
        <v>7340</v>
      </c>
      <c r="AD26" s="1">
        <v>229</v>
      </c>
      <c r="AE26" s="1">
        <v>20</v>
      </c>
      <c r="AF26" s="1">
        <v>5.0000000000000001E-4</v>
      </c>
      <c r="AG26" s="1">
        <v>9.4414168937329696E-5</v>
      </c>
      <c r="AH26" s="2">
        <v>15</v>
      </c>
      <c r="AI26" s="2">
        <v>229</v>
      </c>
    </row>
    <row r="27" spans="1:35" x14ac:dyDescent="0.25">
      <c r="A27" s="17" t="s">
        <v>25</v>
      </c>
      <c r="B27" s="2" t="s">
        <v>274</v>
      </c>
      <c r="C27" s="2"/>
      <c r="D27" s="1">
        <v>0</v>
      </c>
      <c r="E27" s="1">
        <v>1.2777119999999999E-2</v>
      </c>
      <c r="F27" s="1">
        <v>0</v>
      </c>
      <c r="G27" s="1">
        <v>0</v>
      </c>
      <c r="H27" s="1">
        <v>74.159599999999998</v>
      </c>
      <c r="I27" s="1">
        <v>7.1542800000000004E-2</v>
      </c>
      <c r="J27" s="1">
        <v>8.8730000000000003E-2</v>
      </c>
      <c r="K27" s="1">
        <v>7.58408E-3</v>
      </c>
      <c r="L27" s="1">
        <v>1.057288E-2</v>
      </c>
      <c r="M27" s="1">
        <v>1.245956E-2</v>
      </c>
      <c r="N27" s="42">
        <v>0.94202898550724601</v>
      </c>
      <c r="O27" s="42">
        <v>0.96767241379310298</v>
      </c>
      <c r="P27" s="42">
        <v>0.91346153846153799</v>
      </c>
      <c r="Q27" s="42">
        <v>0.90301003344481601</v>
      </c>
      <c r="R27" s="42">
        <v>0.91029900332225899</v>
      </c>
      <c r="S27" s="42">
        <v>6.1999999999999998E-3</v>
      </c>
      <c r="T27" s="42">
        <v>5.6000000000000001E-2</v>
      </c>
      <c r="U27" s="42">
        <v>0.02</v>
      </c>
      <c r="V27" s="42">
        <v>3.3000000000000002E-2</v>
      </c>
      <c r="W27" s="42">
        <v>4.4999999999999998E-2</v>
      </c>
      <c r="X27" s="29">
        <f t="shared" ref="X27:AB30" si="13">0.4*S27</f>
        <v>2.48E-3</v>
      </c>
      <c r="Y27" s="29">
        <f t="shared" si="13"/>
        <v>2.2400000000000003E-2</v>
      </c>
      <c r="Z27" s="29">
        <f t="shared" si="13"/>
        <v>8.0000000000000002E-3</v>
      </c>
      <c r="AA27" s="29">
        <f t="shared" si="13"/>
        <v>1.3200000000000002E-2</v>
      </c>
      <c r="AB27" s="29">
        <f t="shared" si="13"/>
        <v>1.7999999999999999E-2</v>
      </c>
      <c r="AC27" s="1">
        <v>7.9908675799086794E-6</v>
      </c>
      <c r="AD27" s="1">
        <v>206</v>
      </c>
      <c r="AE27" s="1">
        <v>1500</v>
      </c>
      <c r="AG27" s="1">
        <v>86724</v>
      </c>
      <c r="AH27" s="2"/>
      <c r="AI27" s="2">
        <v>206</v>
      </c>
    </row>
    <row r="28" spans="1:35" x14ac:dyDescent="0.25">
      <c r="A28" s="17" t="s">
        <v>26</v>
      </c>
      <c r="B28" s="2" t="s">
        <v>274</v>
      </c>
      <c r="C28" s="2"/>
      <c r="D28" s="1">
        <v>0</v>
      </c>
      <c r="E28" s="1">
        <v>12.870520000000001</v>
      </c>
      <c r="F28" s="1">
        <v>0</v>
      </c>
      <c r="G28" s="1">
        <v>0</v>
      </c>
      <c r="H28" s="1">
        <v>19053.599999999999</v>
      </c>
      <c r="I28" s="1">
        <v>2.36138</v>
      </c>
      <c r="J28" s="1">
        <v>41.095999999999997</v>
      </c>
      <c r="K28" s="1">
        <v>2.3536800000000002</v>
      </c>
      <c r="L28" s="1">
        <v>6.7621599999999997</v>
      </c>
      <c r="M28" s="1">
        <v>10.815720000000001</v>
      </c>
      <c r="N28" s="42">
        <v>0.86776859504132198</v>
      </c>
      <c r="O28" s="42">
        <v>0.94199999999999995</v>
      </c>
      <c r="P28" s="42">
        <v>0.93081761006289299</v>
      </c>
      <c r="Q28" s="42">
        <v>0.94166666666666698</v>
      </c>
      <c r="R28" s="42">
        <v>0.91360294117647101</v>
      </c>
      <c r="S28" s="42">
        <v>3.5999999999999997E-2</v>
      </c>
      <c r="T28" s="42">
        <v>0.13</v>
      </c>
      <c r="U28" s="42">
        <v>5.8999999999999997E-2</v>
      </c>
      <c r="V28" s="42">
        <v>8.4000000000000005E-2</v>
      </c>
      <c r="W28" s="42">
        <v>0.1</v>
      </c>
      <c r="X28" s="29">
        <f t="shared" si="13"/>
        <v>1.44E-2</v>
      </c>
      <c r="Y28" s="29">
        <f t="shared" si="13"/>
        <v>5.2000000000000005E-2</v>
      </c>
      <c r="Z28" s="29">
        <f t="shared" si="13"/>
        <v>2.3599999999999999E-2</v>
      </c>
      <c r="AA28" s="29">
        <f t="shared" si="13"/>
        <v>3.3600000000000005E-2</v>
      </c>
      <c r="AB28" s="29">
        <f t="shared" si="13"/>
        <v>4.0000000000000008E-2</v>
      </c>
      <c r="AC28" s="1">
        <v>4.1114916286149197E-6</v>
      </c>
      <c r="AD28" s="1">
        <v>209</v>
      </c>
      <c r="AE28" s="1">
        <v>1500</v>
      </c>
      <c r="AG28" s="1">
        <v>168551.966682092</v>
      </c>
      <c r="AH28" s="2"/>
      <c r="AI28" s="2">
        <v>209</v>
      </c>
    </row>
    <row r="29" spans="1:35" x14ac:dyDescent="0.25">
      <c r="A29" s="17" t="s">
        <v>27</v>
      </c>
      <c r="B29" s="2" t="s">
        <v>274</v>
      </c>
      <c r="C29" s="2"/>
      <c r="D29" s="1">
        <v>0</v>
      </c>
      <c r="E29" s="1">
        <v>16.774640000000002</v>
      </c>
      <c r="F29" s="1">
        <v>0</v>
      </c>
      <c r="G29" s="1">
        <v>0</v>
      </c>
      <c r="H29" s="1">
        <v>24657.599999999999</v>
      </c>
      <c r="I29" s="1">
        <v>3.08616</v>
      </c>
      <c r="J29" s="1">
        <v>53.238</v>
      </c>
      <c r="K29" s="1">
        <v>3.06352</v>
      </c>
      <c r="L29" s="1">
        <v>8.7982800000000001</v>
      </c>
      <c r="M29" s="1">
        <v>14.14076</v>
      </c>
      <c r="N29" s="42">
        <v>0.87301587301587302</v>
      </c>
      <c r="O29" s="42">
        <v>0.93846153846153801</v>
      </c>
      <c r="P29" s="42">
        <v>0.94059405940594099</v>
      </c>
      <c r="Q29" s="42">
        <v>0.94308943089430897</v>
      </c>
      <c r="R29" s="42">
        <v>0.93390804597701205</v>
      </c>
      <c r="S29" s="42">
        <v>3.5999999999999997E-2</v>
      </c>
      <c r="T29" s="42">
        <v>0.12</v>
      </c>
      <c r="U29" s="42">
        <v>0.06</v>
      </c>
      <c r="V29" s="42">
        <v>8.4000000000000005E-2</v>
      </c>
      <c r="W29" s="42">
        <v>0.1</v>
      </c>
      <c r="X29" s="29">
        <f t="shared" si="13"/>
        <v>1.44E-2</v>
      </c>
      <c r="Y29" s="29">
        <f t="shared" si="13"/>
        <v>4.8000000000000001E-2</v>
      </c>
      <c r="Z29" s="29">
        <f t="shared" si="13"/>
        <v>2.4E-2</v>
      </c>
      <c r="AA29" s="29">
        <f t="shared" si="13"/>
        <v>3.3600000000000005E-2</v>
      </c>
      <c r="AB29" s="29">
        <f t="shared" si="13"/>
        <v>4.0000000000000008E-2</v>
      </c>
      <c r="AC29" s="1">
        <v>2.4733637747336398E-6</v>
      </c>
      <c r="AD29" s="1">
        <v>210</v>
      </c>
      <c r="AE29" s="1">
        <v>1500</v>
      </c>
      <c r="AG29" s="1">
        <v>280185.23076923098</v>
      </c>
      <c r="AH29" s="2"/>
      <c r="AI29" s="2">
        <v>210</v>
      </c>
    </row>
    <row r="30" spans="1:35" x14ac:dyDescent="0.25">
      <c r="A30" s="17" t="s">
        <v>28</v>
      </c>
      <c r="B30" s="2" t="s">
        <v>274</v>
      </c>
      <c r="C30" s="2"/>
      <c r="D30" s="1">
        <v>2.2274E-4</v>
      </c>
      <c r="E30" s="1">
        <v>9.1905600000000002E-4</v>
      </c>
      <c r="F30" s="1">
        <v>3.8109999999999998E-2</v>
      </c>
      <c r="G30" s="1">
        <v>1.8944E-4</v>
      </c>
      <c r="H30" s="1">
        <v>1.9800800000000001</v>
      </c>
      <c r="I30" s="1">
        <v>5.5644400000000001E-4</v>
      </c>
      <c r="J30" s="1">
        <v>4.3898000000000001E-3</v>
      </c>
      <c r="K30" s="1">
        <v>2.7085999999999999E-4</v>
      </c>
      <c r="L30" s="1">
        <v>6.5566799999999998E-4</v>
      </c>
      <c r="M30" s="1">
        <v>8.8916799999999997E-4</v>
      </c>
      <c r="N30" s="47">
        <v>1</v>
      </c>
      <c r="O30" s="47">
        <v>1</v>
      </c>
      <c r="P30" s="47">
        <v>0.97979797979798</v>
      </c>
      <c r="Q30" s="47">
        <v>0.97103448275862103</v>
      </c>
      <c r="R30" s="47">
        <v>0.96124031007751898</v>
      </c>
      <c r="S30" s="47">
        <v>1E-4</v>
      </c>
      <c r="T30" s="47">
        <v>1.2E-2</v>
      </c>
      <c r="U30" s="47">
        <v>2.5000000000000001E-3</v>
      </c>
      <c r="V30" s="47">
        <v>7.0000000000000001E-3</v>
      </c>
      <c r="W30" s="47">
        <v>9.4999999999999998E-3</v>
      </c>
      <c r="X30" s="29">
        <f t="shared" si="13"/>
        <v>4.0000000000000003E-5</v>
      </c>
      <c r="Y30" s="29">
        <f t="shared" si="13"/>
        <v>4.8000000000000004E-3</v>
      </c>
      <c r="Z30" s="29">
        <f t="shared" si="13"/>
        <v>1E-3</v>
      </c>
      <c r="AA30" s="29">
        <f t="shared" si="13"/>
        <v>2.8000000000000004E-3</v>
      </c>
      <c r="AB30" s="29">
        <f t="shared" si="13"/>
        <v>3.8E-3</v>
      </c>
      <c r="AC30" s="1">
        <v>159200</v>
      </c>
      <c r="AD30" s="1">
        <v>233</v>
      </c>
      <c r="AE30" s="1">
        <v>0.4</v>
      </c>
      <c r="AF30" s="1">
        <v>0.02</v>
      </c>
      <c r="AG30" s="1">
        <v>4.3530150753768799E-6</v>
      </c>
      <c r="AH30" s="2">
        <v>289207.91735594597</v>
      </c>
      <c r="AI30" s="2">
        <v>233</v>
      </c>
    </row>
  </sheetData>
  <sheetProtection algorithmName="SHA-512" hashValue="USLTJqyo420sqCv6faK1esBflHGr6k1b/MjTY9p5k6tdzzqweLW2ujXuS6dfA9ckT0lvp5zvQlGFKMII60O3Zg==" saltValue="HlqC4w2awTCzP6V3j5CqsQ==" spinCount="100000" sheet="1" objects="1" scenarios="1" formatColumns="0" formatRows="0" autoFilter="0"/>
  <autoFilter ref="A1:AB76" xr:uid="{00000000-0009-0000-0000-000001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196</vt:i4>
      </vt:variant>
    </vt:vector>
  </HeadingPairs>
  <TitlesOfParts>
    <vt:vector size="215" baseType="lpstr">
      <vt:lpstr>Instructions</vt:lpstr>
      <vt:lpstr>RadSpec</vt:lpstr>
      <vt:lpstr>d</vt:lpstr>
      <vt:lpstr>d_ind</vt:lpstr>
      <vt:lpstr>d_out</vt:lpstr>
      <vt:lpstr>d_com</vt:lpstr>
      <vt:lpstr>d_con</vt:lpstr>
      <vt:lpstr>def_acf</vt:lpstr>
      <vt:lpstr>s_RadSpec</vt:lpstr>
      <vt:lpstr>s_ind</vt:lpstr>
      <vt:lpstr>s_out</vt:lpstr>
      <vt:lpstr>s_com</vt:lpstr>
      <vt:lpstr>s_con</vt:lpstr>
      <vt:lpstr>ss</vt:lpstr>
      <vt:lpstr>up_RadSpec</vt:lpstr>
      <vt:lpstr>up_ind</vt:lpstr>
      <vt:lpstr>up_out</vt:lpstr>
      <vt:lpstr>up_com</vt:lpstr>
      <vt:lpstr>up_con</vt:lpstr>
      <vt:lpstr>A__sc</vt:lpstr>
      <vt:lpstr>A_excav</vt:lpstr>
      <vt:lpstr>A_R</vt:lpstr>
      <vt:lpstr>A_sc</vt:lpstr>
      <vt:lpstr>A_surf</vt:lpstr>
      <vt:lpstr>A_till</vt:lpstr>
      <vt:lpstr>A_wind</vt:lpstr>
      <vt:lpstr>Ac</vt:lpstr>
      <vt:lpstr>Ac_doz</vt:lpstr>
      <vt:lpstr>Ac_grade</vt:lpstr>
      <vt:lpstr>As</vt:lpstr>
      <vt:lpstr>B__sc</vt:lpstr>
      <vt:lpstr>B_doz</vt:lpstr>
      <vt:lpstr>B_grade</vt:lpstr>
      <vt:lpstr>B_sc</vt:lpstr>
      <vt:lpstr>B_wind</vt:lpstr>
      <vt:lpstr>C_</vt:lpstr>
      <vt:lpstr>C__sc</vt:lpstr>
      <vt:lpstr>C_sc</vt:lpstr>
      <vt:lpstr>C_wind</vt:lpstr>
      <vt:lpstr>d_excav</vt:lpstr>
      <vt:lpstr>distance</vt:lpstr>
      <vt:lpstr>DL</vt:lpstr>
      <vt:lpstr>DW_cw</vt:lpstr>
      <vt:lpstr>ED_com</vt:lpstr>
      <vt:lpstr>ED_con</vt:lpstr>
      <vt:lpstr>ED_ind</vt:lpstr>
      <vt:lpstr>ED_out</vt:lpstr>
      <vt:lpstr>EF_cw</vt:lpstr>
      <vt:lpstr>EF_iw</vt:lpstr>
      <vt:lpstr>EF_ow</vt:lpstr>
      <vt:lpstr>EF_w</vt:lpstr>
      <vt:lpstr>ET_cw_i</vt:lpstr>
      <vt:lpstr>ET_cw_o</vt:lpstr>
      <vt:lpstr>ET_iw_i</vt:lpstr>
      <vt:lpstr>ET_iw_o</vt:lpstr>
      <vt:lpstr>ET_ow_i</vt:lpstr>
      <vt:lpstr>ET_ow_o</vt:lpstr>
      <vt:lpstr>ET_w_i</vt:lpstr>
      <vt:lpstr>ET_w_o</vt:lpstr>
      <vt:lpstr>EW_cw</vt:lpstr>
      <vt:lpstr>F_D</vt:lpstr>
      <vt:lpstr>F_x</vt:lpstr>
      <vt:lpstr>GSF_a</vt:lpstr>
      <vt:lpstr>GSF_i</vt:lpstr>
      <vt:lpstr>IRA_cw</vt:lpstr>
      <vt:lpstr>IRA_iw</vt:lpstr>
      <vt:lpstr>IRA_ow</vt:lpstr>
      <vt:lpstr>IRA_w</vt:lpstr>
      <vt:lpstr>IRS_cw</vt:lpstr>
      <vt:lpstr>IRS_iw</vt:lpstr>
      <vt:lpstr>IRS_ow</vt:lpstr>
      <vt:lpstr>IRS_w</vt:lpstr>
      <vt:lpstr>J__T</vt:lpstr>
      <vt:lpstr>K</vt:lpstr>
      <vt:lpstr>L_R</vt:lpstr>
      <vt:lpstr>M_doz</vt:lpstr>
      <vt:lpstr>M_dry</vt:lpstr>
      <vt:lpstr>M_excav</vt:lpstr>
      <vt:lpstr>M_grade</vt:lpstr>
      <vt:lpstr>M_m_doz</vt:lpstr>
      <vt:lpstr>M_m_excav</vt:lpstr>
      <vt:lpstr>M_pc_wind</vt:lpstr>
      <vt:lpstr>M_till</vt:lpstr>
      <vt:lpstr>N_A_doz</vt:lpstr>
      <vt:lpstr>N_A_dump</vt:lpstr>
      <vt:lpstr>N_A_grade</vt:lpstr>
      <vt:lpstr>N_A_till</vt:lpstr>
      <vt:lpstr>N_cars</vt:lpstr>
      <vt:lpstr>N_trucks</vt:lpstr>
      <vt:lpstr>p_days</vt:lpstr>
      <vt:lpstr>PEF__sc</vt:lpstr>
      <vt:lpstr>PEF_wind</vt:lpstr>
      <vt:lpstr>PEFsc</vt:lpstr>
      <vt:lpstr>Q_C__sc</vt:lpstr>
      <vt:lpstr>Q_C_sc</vt:lpstr>
      <vt:lpstr>Q_C_wind</vt:lpstr>
      <vt:lpstr>s</vt:lpstr>
      <vt:lpstr>s_A__sc</vt:lpstr>
      <vt:lpstr>s_A_excav</vt:lpstr>
      <vt:lpstr>s_A_R</vt:lpstr>
      <vt:lpstr>s_A_sc</vt:lpstr>
      <vt:lpstr>s_A_surf</vt:lpstr>
      <vt:lpstr>s_A_till</vt:lpstr>
      <vt:lpstr>s_A_wind</vt:lpstr>
      <vt:lpstr>s_Ac</vt:lpstr>
      <vt:lpstr>s_Ac_doz</vt:lpstr>
      <vt:lpstr>s_Ac_grade</vt:lpstr>
      <vt:lpstr>s_As</vt:lpstr>
      <vt:lpstr>s_B__sc</vt:lpstr>
      <vt:lpstr>s_B_doz</vt:lpstr>
      <vt:lpstr>s_B_grade</vt:lpstr>
      <vt:lpstr>s_B_sc</vt:lpstr>
      <vt:lpstr>s_B_wind</vt:lpstr>
      <vt:lpstr>s_C</vt:lpstr>
      <vt:lpstr>s_C__sc</vt:lpstr>
      <vt:lpstr>s_C_sc</vt:lpstr>
      <vt:lpstr>s_C_wind</vt:lpstr>
      <vt:lpstr>s_d_excav</vt:lpstr>
      <vt:lpstr>s_distance</vt:lpstr>
      <vt:lpstr>s_DL</vt:lpstr>
      <vt:lpstr>s_doz</vt:lpstr>
      <vt:lpstr>S_doz_speed</vt:lpstr>
      <vt:lpstr>s_DW_cw</vt:lpstr>
      <vt:lpstr>s_ED_com</vt:lpstr>
      <vt:lpstr>s_ED_con</vt:lpstr>
      <vt:lpstr>s_ED_ind</vt:lpstr>
      <vt:lpstr>s_ED_out</vt:lpstr>
      <vt:lpstr>s_EF_cw</vt:lpstr>
      <vt:lpstr>s_EF_iw</vt:lpstr>
      <vt:lpstr>s_EF_ow</vt:lpstr>
      <vt:lpstr>s_EF_w</vt:lpstr>
      <vt:lpstr>s_ET_cw_i</vt:lpstr>
      <vt:lpstr>s_ET_cw_o</vt:lpstr>
      <vt:lpstr>s_ET_iw_i</vt:lpstr>
      <vt:lpstr>s_ET_iw_o</vt:lpstr>
      <vt:lpstr>s_ET_ow_i</vt:lpstr>
      <vt:lpstr>s_ET_ow_o</vt:lpstr>
      <vt:lpstr>s_ET_w_i</vt:lpstr>
      <vt:lpstr>s_ET_w_o</vt:lpstr>
      <vt:lpstr>s_EW_cw</vt:lpstr>
      <vt:lpstr>s_F_D</vt:lpstr>
      <vt:lpstr>s_F_x</vt:lpstr>
      <vt:lpstr>S_grade</vt:lpstr>
      <vt:lpstr>s_GSF_a</vt:lpstr>
      <vt:lpstr>s_GSF_i</vt:lpstr>
      <vt:lpstr>s_IRA_cw</vt:lpstr>
      <vt:lpstr>s_IRA_iw</vt:lpstr>
      <vt:lpstr>s_IRA_ow</vt:lpstr>
      <vt:lpstr>s_IRA_w</vt:lpstr>
      <vt:lpstr>s_IRS_cw</vt:lpstr>
      <vt:lpstr>s_IRS_iw</vt:lpstr>
      <vt:lpstr>s_IRS_ow</vt:lpstr>
      <vt:lpstr>s_IRS_w</vt:lpstr>
      <vt:lpstr>s_J__T</vt:lpstr>
      <vt:lpstr>s_K</vt:lpstr>
      <vt:lpstr>s_L_R</vt:lpstr>
      <vt:lpstr>s_M_doz</vt:lpstr>
      <vt:lpstr>s_M_dry</vt:lpstr>
      <vt:lpstr>s_M_excav</vt:lpstr>
      <vt:lpstr>s_M_grade</vt:lpstr>
      <vt:lpstr>s_M_m_doz</vt:lpstr>
      <vt:lpstr>s_M_m_excav</vt:lpstr>
      <vt:lpstr>s_M_pc_wind</vt:lpstr>
      <vt:lpstr>s_M_till</vt:lpstr>
      <vt:lpstr>s_N_A_doz</vt:lpstr>
      <vt:lpstr>s_N_A_dump</vt:lpstr>
      <vt:lpstr>s_N_A_grade</vt:lpstr>
      <vt:lpstr>s_N_A_till</vt:lpstr>
      <vt:lpstr>s_N_cars</vt:lpstr>
      <vt:lpstr>s_N_trucks</vt:lpstr>
      <vt:lpstr>s_p_days</vt:lpstr>
      <vt:lpstr>s_PEF__sc</vt:lpstr>
      <vt:lpstr>s_PEF_wind</vt:lpstr>
      <vt:lpstr>s_PEFsc</vt:lpstr>
      <vt:lpstr>s_Q_C__sc</vt:lpstr>
      <vt:lpstr>s_Q_C_sc</vt:lpstr>
      <vt:lpstr>s_Q_C_wind</vt:lpstr>
      <vt:lpstr>s_s</vt:lpstr>
      <vt:lpstr>s_s_doz</vt:lpstr>
      <vt:lpstr>s_S_doz_speed</vt:lpstr>
      <vt:lpstr>s_S_grade</vt:lpstr>
      <vt:lpstr>s_s_till</vt:lpstr>
      <vt:lpstr>s_t_c</vt:lpstr>
      <vt:lpstr>s_t_com</vt:lpstr>
      <vt:lpstr>s_t_con</vt:lpstr>
      <vt:lpstr>s_t_ind</vt:lpstr>
      <vt:lpstr>s_t_out</vt:lpstr>
      <vt:lpstr>s_T_t</vt:lpstr>
      <vt:lpstr>s_till</vt:lpstr>
      <vt:lpstr>s_TR</vt:lpstr>
      <vt:lpstr>s_Um</vt:lpstr>
      <vt:lpstr>s_Ut</vt:lpstr>
      <vt:lpstr>s_V</vt:lpstr>
      <vt:lpstr>s_W</vt:lpstr>
      <vt:lpstr>s_W_R</vt:lpstr>
      <vt:lpstr>s_ρ_soil</vt:lpstr>
      <vt:lpstr>s_Σ_VKT</vt:lpstr>
      <vt:lpstr>s_Σ_VKT_doz</vt:lpstr>
      <vt:lpstr>s_Σ_VKT_grade</vt:lpstr>
      <vt:lpstr>t_c</vt:lpstr>
      <vt:lpstr>t_com</vt:lpstr>
      <vt:lpstr>t_con</vt:lpstr>
      <vt:lpstr>t_ind</vt:lpstr>
      <vt:lpstr>t_out</vt:lpstr>
      <vt:lpstr>T_t</vt:lpstr>
      <vt:lpstr>TR</vt:lpstr>
      <vt:lpstr>Um</vt:lpstr>
      <vt:lpstr>Ut</vt:lpstr>
      <vt:lpstr>V</vt:lpstr>
      <vt:lpstr>W</vt:lpstr>
      <vt:lpstr>W_R</vt:lpstr>
      <vt:lpstr>ρ_soil</vt:lpstr>
      <vt:lpstr>Σ_VKT</vt:lpstr>
      <vt:lpstr>Σ_VKT_doz</vt:lpstr>
      <vt:lpstr>Σ_VKT_grade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 L.</cp:lastModifiedBy>
  <dcterms:created xsi:type="dcterms:W3CDTF">2016-04-21T20:28:57Z</dcterms:created>
  <dcterms:modified xsi:type="dcterms:W3CDTF">2019-10-28T19:48:26Z</dcterms:modified>
</cp:coreProperties>
</file>